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Dfs\fs\IR\INVESTOR RELATIONS\OBJAVE\2026\H1\"/>
    </mc:Choice>
  </mc:AlternateContent>
  <xr:revisionPtr revIDLastSave="0" documentId="13_ncr:1_{E8A46594-B05B-4AAA-93E8-A3DA7901CFE6}" xr6:coauthVersionLast="47" xr6:coauthVersionMax="47" xr10:uidLastSave="{00000000-0000-0000-0000-000000000000}"/>
  <bookViews>
    <workbookView xWindow="-120" yWindow="-120" windowWidth="29040" windowHeight="15720" tabRatio="944" xr2:uid="{00000000-000D-0000-FFFF-FFFF00000000}"/>
  </bookViews>
  <sheets>
    <sheet name="Cover" sheetId="277" r:id="rId1"/>
    <sheet name="Income Statement" sheetId="266" r:id="rId2"/>
    <sheet name="Balance Sheet" sheetId="267" r:id="rId3"/>
    <sheet name="Consolidated Capital Adequacy" sheetId="268" r:id="rId4"/>
    <sheet name="Asset Quality - NPLs" sheetId="275" r:id="rId5"/>
    <sheet name="Deposits" sheetId="272" r:id="rId6"/>
    <sheet name="Yields" sheetId="273" r:id="rId7"/>
    <sheet name="Subsidiaries - Income Statement" sheetId="269" r:id="rId8"/>
    <sheet name="Subsidiaries - Balance Sheet" sheetId="270" r:id="rId9"/>
    <sheet name="Performance_Indicators" sheetId="274" r:id="rId10"/>
    <sheet name="Other Information" sheetId="271" r:id="rId11"/>
  </sheets>
  <externalReferences>
    <externalReference r:id="rId12"/>
    <externalReference r:id="rId13"/>
    <externalReference r:id="rId14"/>
  </externalReferences>
  <definedNames>
    <definedName name="___123" localSheetId="4" hidden="1">[1]MKV_hitel_Proaktív!#REF!</definedName>
    <definedName name="___123" localSheetId="2" hidden="1">[1]MKV_hitel_Proaktív!#REF!</definedName>
    <definedName name="___123" localSheetId="3" hidden="1">[1]MKV_hitel_Proaktív!#REF!</definedName>
    <definedName name="___123" localSheetId="0" hidden="1">[1]MKV_hitel_Proaktív!#REF!</definedName>
    <definedName name="___123" localSheetId="5" hidden="1">[1]MKV_hitel_Proaktív!#REF!</definedName>
    <definedName name="___123" localSheetId="1" hidden="1">[1]MKV_hitel_Proaktív!#REF!</definedName>
    <definedName name="___123" localSheetId="10" hidden="1">[1]MKV_hitel_Proaktív!#REF!</definedName>
    <definedName name="___123" localSheetId="9" hidden="1">[1]MKV_hitel_Proaktív!#REF!</definedName>
    <definedName name="___123" localSheetId="7" hidden="1">[1]MKV_hitel_Proaktív!#REF!</definedName>
    <definedName name="___123" localSheetId="6" hidden="1">[1]MKV_hitel_Proaktív!#REF!</definedName>
    <definedName name="___123" hidden="1">[1]MKV_hitel_Proaktív!#REF!</definedName>
    <definedName name="_xlnm._FilterDatabase" localSheetId="8" hidden="1">'Subsidiaries - Balance Sheet'!$A$3:$AF$23</definedName>
    <definedName name="_Hlk94617006" localSheetId="9">Performance_Indicators!$A$83</definedName>
    <definedName name="_Order1" hidden="1">255</definedName>
    <definedName name="_Order2" hidden="1">255</definedName>
    <definedName name="_Parse_In" localSheetId="4" hidden="1">#REF!</definedName>
    <definedName name="_Parse_In" localSheetId="2" hidden="1">#REF!</definedName>
    <definedName name="_Parse_In" localSheetId="3" hidden="1">#REF!</definedName>
    <definedName name="_Parse_In" localSheetId="0" hidden="1">#REF!</definedName>
    <definedName name="_Parse_In" localSheetId="5" hidden="1">#REF!</definedName>
    <definedName name="_Parse_In" localSheetId="1" hidden="1">#REF!</definedName>
    <definedName name="_Parse_In" localSheetId="10" hidden="1">#REF!</definedName>
    <definedName name="_Parse_In" localSheetId="9" hidden="1">#REF!</definedName>
    <definedName name="_Parse_In" localSheetId="8" hidden="1">#REF!</definedName>
    <definedName name="_Parse_In" localSheetId="7" hidden="1">#REF!</definedName>
    <definedName name="_Parse_In" localSheetId="6" hidden="1">#REF!</definedName>
    <definedName name="_Parse_In" hidden="1">#REF!</definedName>
    <definedName name="a" hidden="1">#N/A</definedName>
    <definedName name="ab" localSheetId="9" hidden="1">{#N/A,#N/A,FALSE,"KTSGV95A";#N/A,#N/A,FALSE,"KTSGV95A"}</definedName>
    <definedName name="ab" hidden="1">#N/A</definedName>
    <definedName name="áé" localSheetId="4" hidden="1">{#N/A,#N/A,FALSE,"Aging Summary";#N/A,#N/A,FALSE,"Ratio Analysis";#N/A,#N/A,FALSE,"Test 120 Day Accts";#N/A,#N/A,FALSE,"Tickmarks"}</definedName>
    <definedName name="áé" localSheetId="2" hidden="1">{#N/A,#N/A,FALSE,"Aging Summary";#N/A,#N/A,FALSE,"Ratio Analysis";#N/A,#N/A,FALSE,"Test 120 Day Accts";#N/A,#N/A,FALSE,"Tickmarks"}</definedName>
    <definedName name="áé" localSheetId="3" hidden="1">{#N/A,#N/A,FALSE,"Aging Summary";#N/A,#N/A,FALSE,"Ratio Analysis";#N/A,#N/A,FALSE,"Test 120 Day Accts";#N/A,#N/A,FALSE,"Tickmarks"}</definedName>
    <definedName name="áé" localSheetId="0" hidden="1">{#N/A,#N/A,FALSE,"Aging Summary";#N/A,#N/A,FALSE,"Ratio Analysis";#N/A,#N/A,FALSE,"Test 120 Day Accts";#N/A,#N/A,FALSE,"Tickmarks"}</definedName>
    <definedName name="áé" localSheetId="5" hidden="1">{#N/A,#N/A,FALSE,"Aging Summary";#N/A,#N/A,FALSE,"Ratio Analysis";#N/A,#N/A,FALSE,"Test 120 Day Accts";#N/A,#N/A,FALSE,"Tickmarks"}</definedName>
    <definedName name="áé" localSheetId="1" hidden="1">{#N/A,#N/A,FALSE,"Aging Summary";#N/A,#N/A,FALSE,"Ratio Analysis";#N/A,#N/A,FALSE,"Test 120 Day Accts";#N/A,#N/A,FALSE,"Tickmarks"}</definedName>
    <definedName name="áé" localSheetId="10" hidden="1">{#N/A,#N/A,FALSE,"Aging Summary";#N/A,#N/A,FALSE,"Ratio Analysis";#N/A,#N/A,FALSE,"Test 120 Day Accts";#N/A,#N/A,FALSE,"Tickmarks"}</definedName>
    <definedName name="áé" localSheetId="9" hidden="1">{#N/A,#N/A,FALSE,"Aging Summary";#N/A,#N/A,FALSE,"Ratio Analysis";#N/A,#N/A,FALSE,"Test 120 Day Accts";#N/A,#N/A,FALSE,"Tickmarks"}</definedName>
    <definedName name="áé" localSheetId="8" hidden="1">{#N/A,#N/A,FALSE,"Aging Summary";#N/A,#N/A,FALSE,"Ratio Analysis";#N/A,#N/A,FALSE,"Test 120 Day Accts";#N/A,#N/A,FALSE,"Tickmarks"}</definedName>
    <definedName name="áé" localSheetId="7" hidden="1">{#N/A,#N/A,FALSE,"Aging Summary";#N/A,#N/A,FALSE,"Ratio Analysis";#N/A,#N/A,FALSE,"Test 120 Day Accts";#N/A,#N/A,FALSE,"Tickmarks"}</definedName>
    <definedName name="áé" localSheetId="6" hidden="1">{#N/A,#N/A,FALSE,"Aging Summary";#N/A,#N/A,FALSE,"Ratio Analysis";#N/A,#N/A,FALSE,"Test 120 Day Accts";#N/A,#N/A,FALSE,"Tickmarks"}</definedName>
    <definedName name="áé" hidden="1">{#N/A,#N/A,FALSE,"Aging Summary";#N/A,#N/A,FALSE,"Ratio Analysis";#N/A,#N/A,FALSE,"Test 120 Day Accts";#N/A,#N/A,FALSE,"Tickmarks"}</definedName>
    <definedName name="AS2DocOpenMode" hidden="1">"AS2DocumentEdit"</definedName>
    <definedName name="AS2ReportLS" hidden="1">1</definedName>
    <definedName name="AS2StaticLS" localSheetId="4" hidden="1">#REF!</definedName>
    <definedName name="AS2StaticLS" localSheetId="2" hidden="1">#REF!</definedName>
    <definedName name="AS2StaticLS" localSheetId="3" hidden="1">#REF!</definedName>
    <definedName name="AS2StaticLS" localSheetId="0" hidden="1">#REF!</definedName>
    <definedName name="AS2StaticLS" localSheetId="5" hidden="1">#REF!</definedName>
    <definedName name="AS2StaticLS" localSheetId="1" hidden="1">#REF!</definedName>
    <definedName name="AS2StaticLS" localSheetId="10" hidden="1">#REF!</definedName>
    <definedName name="AS2StaticLS" localSheetId="9" hidden="1">#REF!</definedName>
    <definedName name="AS2StaticLS" localSheetId="8" hidden="1">#REF!</definedName>
    <definedName name="AS2StaticLS" localSheetId="7" hidden="1">#REF!</definedName>
    <definedName name="AS2StaticLS" localSheetId="6" hidden="1">#REF!</definedName>
    <definedName name="AS2StaticLS" hidden="1">#REF!</definedName>
    <definedName name="AS2SyncStepLS" hidden="1">0</definedName>
    <definedName name="AS2TickmarkLS" localSheetId="4" hidden="1">#REF!</definedName>
    <definedName name="AS2TickmarkLS" localSheetId="2" hidden="1">#REF!</definedName>
    <definedName name="AS2TickmarkLS" localSheetId="3" hidden="1">#REF!</definedName>
    <definedName name="AS2TickmarkLS" localSheetId="0" hidden="1">#REF!</definedName>
    <definedName name="AS2TickmarkLS" localSheetId="5" hidden="1">#REF!</definedName>
    <definedName name="AS2TickmarkLS" localSheetId="1" hidden="1">#REF!</definedName>
    <definedName name="AS2TickmarkLS" localSheetId="10" hidden="1">#REF!</definedName>
    <definedName name="AS2TickmarkLS" localSheetId="9" hidden="1">#REF!</definedName>
    <definedName name="AS2TickmarkLS" localSheetId="8" hidden="1">#REF!</definedName>
    <definedName name="AS2TickmarkLS" localSheetId="7" hidden="1">#REF!</definedName>
    <definedName name="AS2TickmarkLS" localSheetId="6" hidden="1">#REF!</definedName>
    <definedName name="AS2TickmarkLS" hidden="1">#REF!</definedName>
    <definedName name="AS2VersionLS" hidden="1">300</definedName>
    <definedName name="BG_Del" hidden="1">15</definedName>
    <definedName name="BG_Ins" hidden="1">4</definedName>
    <definedName name="BG_Mod" hidden="1">6</definedName>
    <definedName name="bgt" localSheetId="4" hidden="1">{#N/A,#N/A,FALSE,"Aging Summary";#N/A,#N/A,FALSE,"Ratio Analysis";#N/A,#N/A,FALSE,"Test 120 Day Accts";#N/A,#N/A,FALSE,"Tickmarks"}</definedName>
    <definedName name="bgt" localSheetId="2" hidden="1">{#N/A,#N/A,FALSE,"Aging Summary";#N/A,#N/A,FALSE,"Ratio Analysis";#N/A,#N/A,FALSE,"Test 120 Day Accts";#N/A,#N/A,FALSE,"Tickmarks"}</definedName>
    <definedName name="bgt" localSheetId="3" hidden="1">{#N/A,#N/A,FALSE,"Aging Summary";#N/A,#N/A,FALSE,"Ratio Analysis";#N/A,#N/A,FALSE,"Test 120 Day Accts";#N/A,#N/A,FALSE,"Tickmarks"}</definedName>
    <definedName name="bgt" localSheetId="0" hidden="1">{#N/A,#N/A,FALSE,"Aging Summary";#N/A,#N/A,FALSE,"Ratio Analysis";#N/A,#N/A,FALSE,"Test 120 Day Accts";#N/A,#N/A,FALSE,"Tickmarks"}</definedName>
    <definedName name="bgt" localSheetId="5" hidden="1">{#N/A,#N/A,FALSE,"Aging Summary";#N/A,#N/A,FALSE,"Ratio Analysis";#N/A,#N/A,FALSE,"Test 120 Day Accts";#N/A,#N/A,FALSE,"Tickmarks"}</definedName>
    <definedName name="bgt" localSheetId="1" hidden="1">{#N/A,#N/A,FALSE,"Aging Summary";#N/A,#N/A,FALSE,"Ratio Analysis";#N/A,#N/A,FALSE,"Test 120 Day Accts";#N/A,#N/A,FALSE,"Tickmarks"}</definedName>
    <definedName name="bgt" localSheetId="10" hidden="1">{#N/A,#N/A,FALSE,"Aging Summary";#N/A,#N/A,FALSE,"Ratio Analysis";#N/A,#N/A,FALSE,"Test 120 Day Accts";#N/A,#N/A,FALSE,"Tickmarks"}</definedName>
    <definedName name="bgt" localSheetId="9" hidden="1">{#N/A,#N/A,FALSE,"Aging Summary";#N/A,#N/A,FALSE,"Ratio Analysis";#N/A,#N/A,FALSE,"Test 120 Day Accts";#N/A,#N/A,FALSE,"Tickmarks"}</definedName>
    <definedName name="bgt" localSheetId="8" hidden="1">{#N/A,#N/A,FALSE,"Aging Summary";#N/A,#N/A,FALSE,"Ratio Analysis";#N/A,#N/A,FALSE,"Test 120 Day Accts";#N/A,#N/A,FALSE,"Tickmarks"}</definedName>
    <definedName name="bgt" localSheetId="7" hidden="1">{#N/A,#N/A,FALSE,"Aging Summary";#N/A,#N/A,FALSE,"Ratio Analysis";#N/A,#N/A,FALSE,"Test 120 Day Accts";#N/A,#N/A,FALSE,"Tickmarks"}</definedName>
    <definedName name="bgt" localSheetId="6" hidden="1">{#N/A,#N/A,FALSE,"Aging Summary";#N/A,#N/A,FALSE,"Ratio Analysis";#N/A,#N/A,FALSE,"Test 120 Day Accts";#N/A,#N/A,FALSE,"Tickmarks"}</definedName>
    <definedName name="bgt" hidden="1">{#N/A,#N/A,FALSE,"Aging Summary";#N/A,#N/A,FALSE,"Ratio Analysis";#N/A,#N/A,FALSE,"Test 120 Day Accts";#N/A,#N/A,FALSE,"Tickmarks"}</definedName>
    <definedName name="bo" localSheetId="4" hidden="1">{#N/A,#N/A,FALSE,"Aging Summary";#N/A,#N/A,FALSE,"Ratio Analysis";#N/A,#N/A,FALSE,"Test 120 Day Accts";#N/A,#N/A,FALSE,"Tickmarks"}</definedName>
    <definedName name="bo" localSheetId="2" hidden="1">{#N/A,#N/A,FALSE,"Aging Summary";#N/A,#N/A,FALSE,"Ratio Analysis";#N/A,#N/A,FALSE,"Test 120 Day Accts";#N/A,#N/A,FALSE,"Tickmarks"}</definedName>
    <definedName name="bo" localSheetId="3" hidden="1">{#N/A,#N/A,FALSE,"Aging Summary";#N/A,#N/A,FALSE,"Ratio Analysis";#N/A,#N/A,FALSE,"Test 120 Day Accts";#N/A,#N/A,FALSE,"Tickmarks"}</definedName>
    <definedName name="bo" localSheetId="0" hidden="1">{#N/A,#N/A,FALSE,"Aging Summary";#N/A,#N/A,FALSE,"Ratio Analysis";#N/A,#N/A,FALSE,"Test 120 Day Accts";#N/A,#N/A,FALSE,"Tickmarks"}</definedName>
    <definedName name="bo" localSheetId="5" hidden="1">{#N/A,#N/A,FALSE,"Aging Summary";#N/A,#N/A,FALSE,"Ratio Analysis";#N/A,#N/A,FALSE,"Test 120 Day Accts";#N/A,#N/A,FALSE,"Tickmarks"}</definedName>
    <definedName name="bo" localSheetId="1" hidden="1">{#N/A,#N/A,FALSE,"Aging Summary";#N/A,#N/A,FALSE,"Ratio Analysis";#N/A,#N/A,FALSE,"Test 120 Day Accts";#N/A,#N/A,FALSE,"Tickmarks"}</definedName>
    <definedName name="bo" localSheetId="10" hidden="1">{#N/A,#N/A,FALSE,"Aging Summary";#N/A,#N/A,FALSE,"Ratio Analysis";#N/A,#N/A,FALSE,"Test 120 Day Accts";#N/A,#N/A,FALSE,"Tickmarks"}</definedName>
    <definedName name="bo" localSheetId="9" hidden="1">{#N/A,#N/A,FALSE,"Aging Summary";#N/A,#N/A,FALSE,"Ratio Analysis";#N/A,#N/A,FALSE,"Test 120 Day Accts";#N/A,#N/A,FALSE,"Tickmarks"}</definedName>
    <definedName name="bo" localSheetId="8" hidden="1">{#N/A,#N/A,FALSE,"Aging Summary";#N/A,#N/A,FALSE,"Ratio Analysis";#N/A,#N/A,FALSE,"Test 120 Day Accts";#N/A,#N/A,FALSE,"Tickmarks"}</definedName>
    <definedName name="bo" localSheetId="7" hidden="1">{#N/A,#N/A,FALSE,"Aging Summary";#N/A,#N/A,FALSE,"Ratio Analysis";#N/A,#N/A,FALSE,"Test 120 Day Accts";#N/A,#N/A,FALSE,"Tickmarks"}</definedName>
    <definedName name="bo" localSheetId="6" hidden="1">{#N/A,#N/A,FALSE,"Aging Summary";#N/A,#N/A,FALSE,"Ratio Analysis";#N/A,#N/A,FALSE,"Test 120 Day Accts";#N/A,#N/A,FALSE,"Tickmarks"}</definedName>
    <definedName name="bo" hidden="1">{#N/A,#N/A,FALSE,"Aging Summary";#N/A,#N/A,FALSE,"Ratio Analysis";#N/A,#N/A,FALSE,"Test 120 Day Accts";#N/A,#N/A,FALSE,"Tickmarks"}</definedName>
    <definedName name="CB" localSheetId="4" hidden="1">{#N/A,#N/A,FALSE,"Aging Summary";#N/A,#N/A,FALSE,"Ratio Analysis";#N/A,#N/A,FALSE,"Test 120 Day Accts";#N/A,#N/A,FALSE,"Tickmarks"}</definedName>
    <definedName name="CB" localSheetId="2" hidden="1">{#N/A,#N/A,FALSE,"Aging Summary";#N/A,#N/A,FALSE,"Ratio Analysis";#N/A,#N/A,FALSE,"Test 120 Day Accts";#N/A,#N/A,FALSE,"Tickmarks"}</definedName>
    <definedName name="CB" localSheetId="3" hidden="1">{#N/A,#N/A,FALSE,"Aging Summary";#N/A,#N/A,FALSE,"Ratio Analysis";#N/A,#N/A,FALSE,"Test 120 Day Accts";#N/A,#N/A,FALSE,"Tickmarks"}</definedName>
    <definedName name="CB" localSheetId="0" hidden="1">{#N/A,#N/A,FALSE,"Aging Summary";#N/A,#N/A,FALSE,"Ratio Analysis";#N/A,#N/A,FALSE,"Test 120 Day Accts";#N/A,#N/A,FALSE,"Tickmarks"}</definedName>
    <definedName name="CB" localSheetId="5" hidden="1">{#N/A,#N/A,FALSE,"Aging Summary";#N/A,#N/A,FALSE,"Ratio Analysis";#N/A,#N/A,FALSE,"Test 120 Day Accts";#N/A,#N/A,FALSE,"Tickmarks"}</definedName>
    <definedName name="CB" localSheetId="1" hidden="1">{#N/A,#N/A,FALSE,"Aging Summary";#N/A,#N/A,FALSE,"Ratio Analysis";#N/A,#N/A,FALSE,"Test 120 Day Accts";#N/A,#N/A,FALSE,"Tickmarks"}</definedName>
    <definedName name="CB" localSheetId="10" hidden="1">{#N/A,#N/A,FALSE,"Aging Summary";#N/A,#N/A,FALSE,"Ratio Analysis";#N/A,#N/A,FALSE,"Test 120 Day Accts";#N/A,#N/A,FALSE,"Tickmarks"}</definedName>
    <definedName name="CB" localSheetId="9" hidden="1">{#N/A,#N/A,FALSE,"Aging Summary";#N/A,#N/A,FALSE,"Ratio Analysis";#N/A,#N/A,FALSE,"Test 120 Day Accts";#N/A,#N/A,FALSE,"Tickmarks"}</definedName>
    <definedName name="CB" localSheetId="8" hidden="1">{#N/A,#N/A,FALSE,"Aging Summary";#N/A,#N/A,FALSE,"Ratio Analysis";#N/A,#N/A,FALSE,"Test 120 Day Accts";#N/A,#N/A,FALSE,"Tickmarks"}</definedName>
    <definedName name="CB" localSheetId="7" hidden="1">{#N/A,#N/A,FALSE,"Aging Summary";#N/A,#N/A,FALSE,"Ratio Analysis";#N/A,#N/A,FALSE,"Test 120 Day Accts";#N/A,#N/A,FALSE,"Tickmarks"}</definedName>
    <definedName name="CB" localSheetId="6" hidden="1">{#N/A,#N/A,FALSE,"Aging Summary";#N/A,#N/A,FALSE,"Ratio Analysis";#N/A,#N/A,FALSE,"Test 120 Day Accts";#N/A,#N/A,FALSE,"Tickmarks"}</definedName>
    <definedName name="CB" hidden="1">{#N/A,#N/A,FALSE,"Aging Summary";#N/A,#N/A,FALSE,"Ratio Analysis";#N/A,#N/A,FALSE,"Test 120 Day Accts";#N/A,#N/A,FALSE,"Tickmarks"}</definedName>
    <definedName name="d" localSheetId="4" hidden="1">{#N/A,#N/A,FALSE,"Aging Summary";#N/A,#N/A,FALSE,"Ratio Analysis";#N/A,#N/A,FALSE,"Test 120 Day Accts";#N/A,#N/A,FALSE,"Tickmarks"}</definedName>
    <definedName name="d" localSheetId="2" hidden="1">{#N/A,#N/A,FALSE,"Aging Summary";#N/A,#N/A,FALSE,"Ratio Analysis";#N/A,#N/A,FALSE,"Test 120 Day Accts";#N/A,#N/A,FALSE,"Tickmarks"}</definedName>
    <definedName name="d" localSheetId="3" hidden="1">{#N/A,#N/A,FALSE,"Aging Summary";#N/A,#N/A,FALSE,"Ratio Analysis";#N/A,#N/A,FALSE,"Test 120 Day Accts";#N/A,#N/A,FALSE,"Tickmarks"}</definedName>
    <definedName name="d" localSheetId="0" hidden="1">{#N/A,#N/A,FALSE,"Aging Summary";#N/A,#N/A,FALSE,"Ratio Analysis";#N/A,#N/A,FALSE,"Test 120 Day Accts";#N/A,#N/A,FALSE,"Tickmarks"}</definedName>
    <definedName name="d" localSheetId="5" hidden="1">{#N/A,#N/A,FALSE,"Aging Summary";#N/A,#N/A,FALSE,"Ratio Analysis";#N/A,#N/A,FALSE,"Test 120 Day Accts";#N/A,#N/A,FALSE,"Tickmarks"}</definedName>
    <definedName name="d" localSheetId="1" hidden="1">{#N/A,#N/A,FALSE,"Aging Summary";#N/A,#N/A,FALSE,"Ratio Analysis";#N/A,#N/A,FALSE,"Test 120 Day Accts";#N/A,#N/A,FALSE,"Tickmarks"}</definedName>
    <definedName name="d" localSheetId="10" hidden="1">{#N/A,#N/A,FALSE,"Aging Summary";#N/A,#N/A,FALSE,"Ratio Analysis";#N/A,#N/A,FALSE,"Test 120 Day Accts";#N/A,#N/A,FALSE,"Tickmarks"}</definedName>
    <definedName name="d" localSheetId="9" hidden="1">{#N/A,#N/A,FALSE,"Aging Summary";#N/A,#N/A,FALSE,"Ratio Analysis";#N/A,#N/A,FALSE,"Test 120 Day Accts";#N/A,#N/A,FALSE,"Tickmarks"}</definedName>
    <definedName name="d" localSheetId="8" hidden="1">{#N/A,#N/A,FALSE,"Aging Summary";#N/A,#N/A,FALSE,"Ratio Analysis";#N/A,#N/A,FALSE,"Test 120 Day Accts";#N/A,#N/A,FALSE,"Tickmarks"}</definedName>
    <definedName name="d" localSheetId="7" hidden="1">{#N/A,#N/A,FALSE,"Aging Summary";#N/A,#N/A,FALSE,"Ratio Analysis";#N/A,#N/A,FALSE,"Test 120 Day Accts";#N/A,#N/A,FALSE,"Tickmarks"}</definedName>
    <definedName name="d" localSheetId="6" hidden="1">{#N/A,#N/A,FALSE,"Aging Summary";#N/A,#N/A,FALSE,"Ratio Analysis";#N/A,#N/A,FALSE,"Test 120 Day Accts";#N/A,#N/A,FALSE,"Tickmarks"}</definedName>
    <definedName name="d" hidden="1">{#N/A,#N/A,FALSE,"Aging Summary";#N/A,#N/A,FALSE,"Ratio Analysis";#N/A,#N/A,FALSE,"Test 120 Day Accts";#N/A,#N/A,FALSE,"Tickmarks"}</definedName>
    <definedName name="DatumOdeslani1" localSheetId="4" hidden="1">#REF!</definedName>
    <definedName name="DatumOdeslani1" localSheetId="2" hidden="1">#REF!</definedName>
    <definedName name="DatumOdeslani1" localSheetId="3" hidden="1">#REF!</definedName>
    <definedName name="DatumOdeslani1" localSheetId="0" hidden="1">#REF!</definedName>
    <definedName name="DatumOdeslani1" localSheetId="5" hidden="1">#REF!</definedName>
    <definedName name="DatumOdeslani1" localSheetId="1" hidden="1">#REF!</definedName>
    <definedName name="DatumOdeslani1" localSheetId="10" hidden="1">#REF!</definedName>
    <definedName name="DatumOdeslani1" localSheetId="9" hidden="1">#REF!</definedName>
    <definedName name="DatumOdeslani1" localSheetId="8" hidden="1">#REF!</definedName>
    <definedName name="DatumOdeslani1" localSheetId="7" hidden="1">#REF!</definedName>
    <definedName name="DatumOdeslani1" localSheetId="6" hidden="1">#REF!</definedName>
    <definedName name="DatumOdeslani1" hidden="1">#REF!</definedName>
    <definedName name="DatumOdeslani3" localSheetId="4" hidden="1">'[2]Úvery podľa sektorov'!#REF!</definedName>
    <definedName name="DatumOdeslani3" localSheetId="2" hidden="1">'[2]Úvery podľa sektorov'!#REF!</definedName>
    <definedName name="DatumOdeslani3" localSheetId="0" hidden="1">'[2]Úvery podľa sektorov'!#REF!</definedName>
    <definedName name="DatumOdeslani3" localSheetId="5" hidden="1">'[2]Úvery podľa sektorov'!#REF!</definedName>
    <definedName name="DatumOdeslani3" localSheetId="1" hidden="1">'[2]Úvery podľa sektorov'!#REF!</definedName>
    <definedName name="DatumOdeslani3" localSheetId="10" hidden="1">'[2]Úvery podľa sektorov'!#REF!</definedName>
    <definedName name="DatumOdeslani3" localSheetId="9" hidden="1">'[2]Úvery podľa sektorov'!#REF!</definedName>
    <definedName name="DatumOdeslani3" localSheetId="6" hidden="1">'[2]Úvery podľa sektorov'!#REF!</definedName>
    <definedName name="DatumOdeslani3" hidden="1">'[2]Úvery podľa sektorov'!#REF!</definedName>
    <definedName name="DatumVytVystup1" localSheetId="4" hidden="1">#REF!</definedName>
    <definedName name="DatumVytVystup1" localSheetId="2" hidden="1">#REF!</definedName>
    <definedName name="DatumVytVystup1" localSheetId="3" hidden="1">#REF!</definedName>
    <definedName name="DatumVytVystup1" localSheetId="0" hidden="1">#REF!</definedName>
    <definedName name="DatumVytVystup1" localSheetId="5" hidden="1">#REF!</definedName>
    <definedName name="DatumVytVystup1" localSheetId="1" hidden="1">#REF!</definedName>
    <definedName name="DatumVytVystup1" localSheetId="10" hidden="1">#REF!</definedName>
    <definedName name="DatumVytVystup1" localSheetId="9" hidden="1">#REF!</definedName>
    <definedName name="DatumVytVystup1" localSheetId="8" hidden="1">#REF!</definedName>
    <definedName name="DatumVytVystup1" localSheetId="7" hidden="1">#REF!</definedName>
    <definedName name="DatumVytVystup1" localSheetId="6" hidden="1">#REF!</definedName>
    <definedName name="DatumVytVystup1" hidden="1">#REF!</definedName>
    <definedName name="DatumVytVystup3" localSheetId="4" hidden="1">'[2]Úvery podľa sektorov'!#REF!</definedName>
    <definedName name="DatumVytVystup3" localSheetId="2" hidden="1">'[2]Úvery podľa sektorov'!#REF!</definedName>
    <definedName name="DatumVytVystup3" localSheetId="0" hidden="1">'[2]Úvery podľa sektorov'!#REF!</definedName>
    <definedName name="DatumVytVystup3" localSheetId="5" hidden="1">'[2]Úvery podľa sektorov'!#REF!</definedName>
    <definedName name="DatumVytVystup3" localSheetId="1" hidden="1">'[2]Úvery podľa sektorov'!#REF!</definedName>
    <definedName name="DatumVytVystup3" localSheetId="10" hidden="1">'[2]Úvery podľa sektorov'!#REF!</definedName>
    <definedName name="DatumVytVystup3" localSheetId="9" hidden="1">'[2]Úvery podľa sektorov'!#REF!</definedName>
    <definedName name="DatumVytVystup3" localSheetId="6" hidden="1">'[2]Úvery podľa sektorov'!#REF!</definedName>
    <definedName name="DatumVytVystup3" hidden="1">'[2]Úvery podľa sektorov'!#REF!</definedName>
    <definedName name="DEPOSITS" localSheetId="4" hidden="1">Main.SAPF4Help()</definedName>
    <definedName name="DEPOSITS" localSheetId="2" hidden="1">Main.SAPF4Help()</definedName>
    <definedName name="DEPOSITS" localSheetId="3" hidden="1">Main.SAPF4Help()</definedName>
    <definedName name="DEPOSITS" localSheetId="0" hidden="1">Main.SAPF4Help()</definedName>
    <definedName name="DEPOSITS" localSheetId="1" hidden="1">Main.SAPF4Help()</definedName>
    <definedName name="DEPOSITS" localSheetId="10" hidden="1">Main.SAPF4Help()</definedName>
    <definedName name="DEPOSITS" localSheetId="8" hidden="1">Main.SAPF4Help()</definedName>
    <definedName name="DEPOSITS" localSheetId="7" hidden="1">Main.SAPF4Help()</definedName>
    <definedName name="DEPOSITS" hidden="1">Main.SAPF4Help()</definedName>
    <definedName name="dfer" localSheetId="4" hidden="1">{#N/A,#N/A,FALSE,"Aging Summary";#N/A,#N/A,FALSE,"Ratio Analysis";#N/A,#N/A,FALSE,"Test 120 Day Accts";#N/A,#N/A,FALSE,"Tickmarks"}</definedName>
    <definedName name="dfer" localSheetId="2" hidden="1">{#N/A,#N/A,FALSE,"Aging Summary";#N/A,#N/A,FALSE,"Ratio Analysis";#N/A,#N/A,FALSE,"Test 120 Day Accts";#N/A,#N/A,FALSE,"Tickmarks"}</definedName>
    <definedName name="dfer" localSheetId="3" hidden="1">{#N/A,#N/A,FALSE,"Aging Summary";#N/A,#N/A,FALSE,"Ratio Analysis";#N/A,#N/A,FALSE,"Test 120 Day Accts";#N/A,#N/A,FALSE,"Tickmarks"}</definedName>
    <definedName name="dfer" localSheetId="0" hidden="1">{#N/A,#N/A,FALSE,"Aging Summary";#N/A,#N/A,FALSE,"Ratio Analysis";#N/A,#N/A,FALSE,"Test 120 Day Accts";#N/A,#N/A,FALSE,"Tickmarks"}</definedName>
    <definedName name="dfer" localSheetId="5" hidden="1">{#N/A,#N/A,FALSE,"Aging Summary";#N/A,#N/A,FALSE,"Ratio Analysis";#N/A,#N/A,FALSE,"Test 120 Day Accts";#N/A,#N/A,FALSE,"Tickmarks"}</definedName>
    <definedName name="dfer" localSheetId="1" hidden="1">{#N/A,#N/A,FALSE,"Aging Summary";#N/A,#N/A,FALSE,"Ratio Analysis";#N/A,#N/A,FALSE,"Test 120 Day Accts";#N/A,#N/A,FALSE,"Tickmarks"}</definedName>
    <definedName name="dfer" localSheetId="10" hidden="1">{#N/A,#N/A,FALSE,"Aging Summary";#N/A,#N/A,FALSE,"Ratio Analysis";#N/A,#N/A,FALSE,"Test 120 Day Accts";#N/A,#N/A,FALSE,"Tickmarks"}</definedName>
    <definedName name="dfer" localSheetId="9" hidden="1">{#N/A,#N/A,FALSE,"Aging Summary";#N/A,#N/A,FALSE,"Ratio Analysis";#N/A,#N/A,FALSE,"Test 120 Day Accts";#N/A,#N/A,FALSE,"Tickmarks"}</definedName>
    <definedName name="dfer" localSheetId="8" hidden="1">{#N/A,#N/A,FALSE,"Aging Summary";#N/A,#N/A,FALSE,"Ratio Analysis";#N/A,#N/A,FALSE,"Test 120 Day Accts";#N/A,#N/A,FALSE,"Tickmarks"}</definedName>
    <definedName name="dfer" localSheetId="7" hidden="1">{#N/A,#N/A,FALSE,"Aging Summary";#N/A,#N/A,FALSE,"Ratio Analysis";#N/A,#N/A,FALSE,"Test 120 Day Accts";#N/A,#N/A,FALSE,"Tickmarks"}</definedName>
    <definedName name="dfer" localSheetId="6" hidden="1">{#N/A,#N/A,FALSE,"Aging Summary";#N/A,#N/A,FALSE,"Ratio Analysis";#N/A,#N/A,FALSE,"Test 120 Day Accts";#N/A,#N/A,FALSE,"Tickmarks"}</definedName>
    <definedName name="dfer" hidden="1">{#N/A,#N/A,FALSE,"Aging Summary";#N/A,#N/A,FALSE,"Ratio Analysis";#N/A,#N/A,FALSE,"Test 120 Day Accts";#N/A,#N/A,FALSE,"Tickmarks"}</definedName>
    <definedName name="e" localSheetId="4" hidden="1">{#N/A,#N/A,FALSE,"Aging Summary";#N/A,#N/A,FALSE,"Ratio Analysis";#N/A,#N/A,FALSE,"Test 120 Day Accts";#N/A,#N/A,FALSE,"Tickmarks"}</definedName>
    <definedName name="e" localSheetId="2" hidden="1">{#N/A,#N/A,FALSE,"Aging Summary";#N/A,#N/A,FALSE,"Ratio Analysis";#N/A,#N/A,FALSE,"Test 120 Day Accts";#N/A,#N/A,FALSE,"Tickmarks"}</definedName>
    <definedName name="e" localSheetId="3" hidden="1">{#N/A,#N/A,FALSE,"Aging Summary";#N/A,#N/A,FALSE,"Ratio Analysis";#N/A,#N/A,FALSE,"Test 120 Day Accts";#N/A,#N/A,FALSE,"Tickmarks"}</definedName>
    <definedName name="e" localSheetId="0" hidden="1">{#N/A,#N/A,FALSE,"Aging Summary";#N/A,#N/A,FALSE,"Ratio Analysis";#N/A,#N/A,FALSE,"Test 120 Day Accts";#N/A,#N/A,FALSE,"Tickmarks"}</definedName>
    <definedName name="e" localSheetId="5" hidden="1">{#N/A,#N/A,FALSE,"Aging Summary";#N/A,#N/A,FALSE,"Ratio Analysis";#N/A,#N/A,FALSE,"Test 120 Day Accts";#N/A,#N/A,FALSE,"Tickmarks"}</definedName>
    <definedName name="e" localSheetId="1" hidden="1">{#N/A,#N/A,FALSE,"Aging Summary";#N/A,#N/A,FALSE,"Ratio Analysis";#N/A,#N/A,FALSE,"Test 120 Day Accts";#N/A,#N/A,FALSE,"Tickmarks"}</definedName>
    <definedName name="e" localSheetId="10" hidden="1">{#N/A,#N/A,FALSE,"Aging Summary";#N/A,#N/A,FALSE,"Ratio Analysis";#N/A,#N/A,FALSE,"Test 120 Day Accts";#N/A,#N/A,FALSE,"Tickmarks"}</definedName>
    <definedName name="e" localSheetId="9" hidden="1">{#N/A,#N/A,FALSE,"Aging Summary";#N/A,#N/A,FALSE,"Ratio Analysis";#N/A,#N/A,FALSE,"Test 120 Day Accts";#N/A,#N/A,FALSE,"Tickmarks"}</definedName>
    <definedName name="e" localSheetId="8" hidden="1">{#N/A,#N/A,FALSE,"Aging Summary";#N/A,#N/A,FALSE,"Ratio Analysis";#N/A,#N/A,FALSE,"Test 120 Day Accts";#N/A,#N/A,FALSE,"Tickmarks"}</definedName>
    <definedName name="e" localSheetId="7" hidden="1">{#N/A,#N/A,FALSE,"Aging Summary";#N/A,#N/A,FALSE,"Ratio Analysis";#N/A,#N/A,FALSE,"Test 120 Day Accts";#N/A,#N/A,FALSE,"Tickmarks"}</definedName>
    <definedName name="e" localSheetId="6" hidden="1">{#N/A,#N/A,FALSE,"Aging Summary";#N/A,#N/A,FALSE,"Ratio Analysis";#N/A,#N/A,FALSE,"Test 120 Day Accts";#N/A,#N/A,FALSE,"Tickmarks"}</definedName>
    <definedName name="e" hidden="1">{#N/A,#N/A,FALSE,"Aging Summary";#N/A,#N/A,FALSE,"Ratio Analysis";#N/A,#N/A,FALSE,"Test 120 Day Accts";#N/A,#N/A,FALSE,"Tickmarks"}</definedName>
    <definedName name="értékvesztés" localSheetId="4" hidden="1">{#N/A,#N/A,FALSE,"KTSGV95A";#N/A,#N/A,FALSE,"KTSGV95A"}</definedName>
    <definedName name="értékvesztés" localSheetId="2" hidden="1">{#N/A,#N/A,FALSE,"KTSGV95A";#N/A,#N/A,FALSE,"KTSGV95A"}</definedName>
    <definedName name="értékvesztés" localSheetId="3" hidden="1">{#N/A,#N/A,FALSE,"KTSGV95A";#N/A,#N/A,FALSE,"KTSGV95A"}</definedName>
    <definedName name="értékvesztés" localSheetId="0" hidden="1">{#N/A,#N/A,FALSE,"KTSGV95A";#N/A,#N/A,FALSE,"KTSGV95A"}</definedName>
    <definedName name="értékvesztés" localSheetId="5" hidden="1">{#N/A,#N/A,FALSE,"KTSGV95A";#N/A,#N/A,FALSE,"KTSGV95A"}</definedName>
    <definedName name="értékvesztés" localSheetId="1" hidden="1">{#N/A,#N/A,FALSE,"KTSGV95A";#N/A,#N/A,FALSE,"KTSGV95A"}</definedName>
    <definedName name="értékvesztés" localSheetId="10" hidden="1">{#N/A,#N/A,FALSE,"KTSGV95A";#N/A,#N/A,FALSE,"KTSGV95A"}</definedName>
    <definedName name="értékvesztés" localSheetId="9" hidden="1">{#N/A,#N/A,FALSE,"KTSGV95A";#N/A,#N/A,FALSE,"KTSGV95A"}</definedName>
    <definedName name="értékvesztés" localSheetId="8" hidden="1">{#N/A,#N/A,FALSE,"KTSGV95A";#N/A,#N/A,FALSE,"KTSGV95A"}</definedName>
    <definedName name="értékvesztés" localSheetId="7" hidden="1">{#N/A,#N/A,FALSE,"KTSGV95A";#N/A,#N/A,FALSE,"KTSGV95A"}</definedName>
    <definedName name="értékvesztés" localSheetId="6" hidden="1">{#N/A,#N/A,FALSE,"KTSGV95A";#N/A,#N/A,FALSE,"KTSGV95A"}</definedName>
    <definedName name="értékvesztés" hidden="1">{#N/A,#N/A,FALSE,"KTSGV95A";#N/A,#N/A,FALSE,"KTSGV95A"}</definedName>
    <definedName name="fd" localSheetId="4" hidden="1">{#N/A,#N/A,FALSE,"Aging Summary";#N/A,#N/A,FALSE,"Ratio Analysis";#N/A,#N/A,FALSE,"Test 120 Day Accts";#N/A,#N/A,FALSE,"Tickmarks"}</definedName>
    <definedName name="fd" localSheetId="2" hidden="1">{#N/A,#N/A,FALSE,"Aging Summary";#N/A,#N/A,FALSE,"Ratio Analysis";#N/A,#N/A,FALSE,"Test 120 Day Accts";#N/A,#N/A,FALSE,"Tickmarks"}</definedName>
    <definedName name="fd" localSheetId="3" hidden="1">{#N/A,#N/A,FALSE,"Aging Summary";#N/A,#N/A,FALSE,"Ratio Analysis";#N/A,#N/A,FALSE,"Test 120 Day Accts";#N/A,#N/A,FALSE,"Tickmarks"}</definedName>
    <definedName name="fd" localSheetId="0" hidden="1">{#N/A,#N/A,FALSE,"Aging Summary";#N/A,#N/A,FALSE,"Ratio Analysis";#N/A,#N/A,FALSE,"Test 120 Day Accts";#N/A,#N/A,FALSE,"Tickmarks"}</definedName>
    <definedName name="fd" localSheetId="5" hidden="1">{#N/A,#N/A,FALSE,"Aging Summary";#N/A,#N/A,FALSE,"Ratio Analysis";#N/A,#N/A,FALSE,"Test 120 Day Accts";#N/A,#N/A,FALSE,"Tickmarks"}</definedName>
    <definedName name="fd" localSheetId="1" hidden="1">{#N/A,#N/A,FALSE,"Aging Summary";#N/A,#N/A,FALSE,"Ratio Analysis";#N/A,#N/A,FALSE,"Test 120 Day Accts";#N/A,#N/A,FALSE,"Tickmarks"}</definedName>
    <definedName name="fd" localSheetId="10" hidden="1">{#N/A,#N/A,FALSE,"Aging Summary";#N/A,#N/A,FALSE,"Ratio Analysis";#N/A,#N/A,FALSE,"Test 120 Day Accts";#N/A,#N/A,FALSE,"Tickmarks"}</definedName>
    <definedName name="fd" localSheetId="9" hidden="1">{#N/A,#N/A,FALSE,"Aging Summary";#N/A,#N/A,FALSE,"Ratio Analysis";#N/A,#N/A,FALSE,"Test 120 Day Accts";#N/A,#N/A,FALSE,"Tickmarks"}</definedName>
    <definedName name="fd" localSheetId="8" hidden="1">{#N/A,#N/A,FALSE,"Aging Summary";#N/A,#N/A,FALSE,"Ratio Analysis";#N/A,#N/A,FALSE,"Test 120 Day Accts";#N/A,#N/A,FALSE,"Tickmarks"}</definedName>
    <definedName name="fd" localSheetId="7" hidden="1">{#N/A,#N/A,FALSE,"Aging Summary";#N/A,#N/A,FALSE,"Ratio Analysis";#N/A,#N/A,FALSE,"Test 120 Day Accts";#N/A,#N/A,FALSE,"Tickmarks"}</definedName>
    <definedName name="fd" localSheetId="6" hidden="1">{#N/A,#N/A,FALSE,"Aging Summary";#N/A,#N/A,FALSE,"Ratio Analysis";#N/A,#N/A,FALSE,"Test 120 Day Accts";#N/A,#N/A,FALSE,"Tickmarks"}</definedName>
    <definedName name="fd" hidden="1">{#N/A,#N/A,FALSE,"Aging Summary";#N/A,#N/A,FALSE,"Ratio Analysis";#N/A,#N/A,FALSE,"Test 120 Day Accts";#N/A,#N/A,FALSE,"Tickmarks"}</definedName>
    <definedName name="ftr" localSheetId="4" hidden="1">{#N/A,#N/A,FALSE,"Aging Summary";#N/A,#N/A,FALSE,"Ratio Analysis";#N/A,#N/A,FALSE,"Test 120 Day Accts";#N/A,#N/A,FALSE,"Tickmarks"}</definedName>
    <definedName name="ftr" localSheetId="2" hidden="1">{#N/A,#N/A,FALSE,"Aging Summary";#N/A,#N/A,FALSE,"Ratio Analysis";#N/A,#N/A,FALSE,"Test 120 Day Accts";#N/A,#N/A,FALSE,"Tickmarks"}</definedName>
    <definedName name="ftr" localSheetId="3" hidden="1">{#N/A,#N/A,FALSE,"Aging Summary";#N/A,#N/A,FALSE,"Ratio Analysis";#N/A,#N/A,FALSE,"Test 120 Day Accts";#N/A,#N/A,FALSE,"Tickmarks"}</definedName>
    <definedName name="ftr" localSheetId="0" hidden="1">{#N/A,#N/A,FALSE,"Aging Summary";#N/A,#N/A,FALSE,"Ratio Analysis";#N/A,#N/A,FALSE,"Test 120 Day Accts";#N/A,#N/A,FALSE,"Tickmarks"}</definedName>
    <definedName name="ftr" localSheetId="5" hidden="1">{#N/A,#N/A,FALSE,"Aging Summary";#N/A,#N/A,FALSE,"Ratio Analysis";#N/A,#N/A,FALSE,"Test 120 Day Accts";#N/A,#N/A,FALSE,"Tickmarks"}</definedName>
    <definedName name="ftr" localSheetId="1" hidden="1">{#N/A,#N/A,FALSE,"Aging Summary";#N/A,#N/A,FALSE,"Ratio Analysis";#N/A,#N/A,FALSE,"Test 120 Day Accts";#N/A,#N/A,FALSE,"Tickmarks"}</definedName>
    <definedName name="ftr" localSheetId="10" hidden="1">{#N/A,#N/A,FALSE,"Aging Summary";#N/A,#N/A,FALSE,"Ratio Analysis";#N/A,#N/A,FALSE,"Test 120 Day Accts";#N/A,#N/A,FALSE,"Tickmarks"}</definedName>
    <definedName name="ftr" localSheetId="9" hidden="1">{#N/A,#N/A,FALSE,"Aging Summary";#N/A,#N/A,FALSE,"Ratio Analysis";#N/A,#N/A,FALSE,"Test 120 Day Accts";#N/A,#N/A,FALSE,"Tickmarks"}</definedName>
    <definedName name="ftr" localSheetId="8" hidden="1">{#N/A,#N/A,FALSE,"Aging Summary";#N/A,#N/A,FALSE,"Ratio Analysis";#N/A,#N/A,FALSE,"Test 120 Day Accts";#N/A,#N/A,FALSE,"Tickmarks"}</definedName>
    <definedName name="ftr" localSheetId="7" hidden="1">{#N/A,#N/A,FALSE,"Aging Summary";#N/A,#N/A,FALSE,"Ratio Analysis";#N/A,#N/A,FALSE,"Test 120 Day Accts";#N/A,#N/A,FALSE,"Tickmarks"}</definedName>
    <definedName name="ftr" localSheetId="6" hidden="1">{#N/A,#N/A,FALSE,"Aging Summary";#N/A,#N/A,FALSE,"Ratio Analysis";#N/A,#N/A,FALSE,"Test 120 Day Accts";#N/A,#N/A,FALSE,"Tickmarks"}</definedName>
    <definedName name="ftr" hidden="1">{#N/A,#N/A,FALSE,"Aging Summary";#N/A,#N/A,FALSE,"Ratio Analysis";#N/A,#N/A,FALSE,"Test 120 Day Accts";#N/A,#N/A,FALSE,"Tickmarks"}</definedName>
    <definedName name="gzt" localSheetId="4" hidden="1">{#N/A,#N/A,FALSE,"Aging Summary";#N/A,#N/A,FALSE,"Ratio Analysis";#N/A,#N/A,FALSE,"Test 120 Day Accts";#N/A,#N/A,FALSE,"Tickmarks"}</definedName>
    <definedName name="gzt" localSheetId="2" hidden="1">{#N/A,#N/A,FALSE,"Aging Summary";#N/A,#N/A,FALSE,"Ratio Analysis";#N/A,#N/A,FALSE,"Test 120 Day Accts";#N/A,#N/A,FALSE,"Tickmarks"}</definedName>
    <definedName name="gzt" localSheetId="3" hidden="1">{#N/A,#N/A,FALSE,"Aging Summary";#N/A,#N/A,FALSE,"Ratio Analysis";#N/A,#N/A,FALSE,"Test 120 Day Accts";#N/A,#N/A,FALSE,"Tickmarks"}</definedName>
    <definedName name="gzt" localSheetId="0" hidden="1">{#N/A,#N/A,FALSE,"Aging Summary";#N/A,#N/A,FALSE,"Ratio Analysis";#N/A,#N/A,FALSE,"Test 120 Day Accts";#N/A,#N/A,FALSE,"Tickmarks"}</definedName>
    <definedName name="gzt" localSheetId="5" hidden="1">{#N/A,#N/A,FALSE,"Aging Summary";#N/A,#N/A,FALSE,"Ratio Analysis";#N/A,#N/A,FALSE,"Test 120 Day Accts";#N/A,#N/A,FALSE,"Tickmarks"}</definedName>
    <definedName name="gzt" localSheetId="1" hidden="1">{#N/A,#N/A,FALSE,"Aging Summary";#N/A,#N/A,FALSE,"Ratio Analysis";#N/A,#N/A,FALSE,"Test 120 Day Accts";#N/A,#N/A,FALSE,"Tickmarks"}</definedName>
    <definedName name="gzt" localSheetId="10" hidden="1">{#N/A,#N/A,FALSE,"Aging Summary";#N/A,#N/A,FALSE,"Ratio Analysis";#N/A,#N/A,FALSE,"Test 120 Day Accts";#N/A,#N/A,FALSE,"Tickmarks"}</definedName>
    <definedName name="gzt" localSheetId="9" hidden="1">{#N/A,#N/A,FALSE,"Aging Summary";#N/A,#N/A,FALSE,"Ratio Analysis";#N/A,#N/A,FALSE,"Test 120 Day Accts";#N/A,#N/A,FALSE,"Tickmarks"}</definedName>
    <definedName name="gzt" localSheetId="8" hidden="1">{#N/A,#N/A,FALSE,"Aging Summary";#N/A,#N/A,FALSE,"Ratio Analysis";#N/A,#N/A,FALSE,"Test 120 Day Accts";#N/A,#N/A,FALSE,"Tickmarks"}</definedName>
    <definedName name="gzt" localSheetId="7" hidden="1">{#N/A,#N/A,FALSE,"Aging Summary";#N/A,#N/A,FALSE,"Ratio Analysis";#N/A,#N/A,FALSE,"Test 120 Day Accts";#N/A,#N/A,FALSE,"Tickmarks"}</definedName>
    <definedName name="gzt" localSheetId="6" hidden="1">{#N/A,#N/A,FALSE,"Aging Summary";#N/A,#N/A,FALSE,"Ratio Analysis";#N/A,#N/A,FALSE,"Test 120 Day Accts";#N/A,#N/A,FALSE,"Tickmarks"}</definedName>
    <definedName name="gzt" hidden="1">{#N/A,#N/A,FALSE,"Aging Summary";#N/A,#N/A,FALSE,"Ratio Analysis";#N/A,#N/A,FALSE,"Test 120 Day Accts";#N/A,#N/A,FALSE,"Tickmarks"}</definedName>
    <definedName name="hjk" localSheetId="4" hidden="1">{#N/A,#N/A,FALSE,"Aging Summary";#N/A,#N/A,FALSE,"Ratio Analysis";#N/A,#N/A,FALSE,"Test 120 Day Accts";#N/A,#N/A,FALSE,"Tickmarks"}</definedName>
    <definedName name="hjk" localSheetId="2" hidden="1">{#N/A,#N/A,FALSE,"Aging Summary";#N/A,#N/A,FALSE,"Ratio Analysis";#N/A,#N/A,FALSE,"Test 120 Day Accts";#N/A,#N/A,FALSE,"Tickmarks"}</definedName>
    <definedName name="hjk" localSheetId="3" hidden="1">{#N/A,#N/A,FALSE,"Aging Summary";#N/A,#N/A,FALSE,"Ratio Analysis";#N/A,#N/A,FALSE,"Test 120 Day Accts";#N/A,#N/A,FALSE,"Tickmarks"}</definedName>
    <definedName name="hjk" localSheetId="0" hidden="1">{#N/A,#N/A,FALSE,"Aging Summary";#N/A,#N/A,FALSE,"Ratio Analysis";#N/A,#N/A,FALSE,"Test 120 Day Accts";#N/A,#N/A,FALSE,"Tickmarks"}</definedName>
    <definedName name="hjk" localSheetId="5" hidden="1">{#N/A,#N/A,FALSE,"Aging Summary";#N/A,#N/A,FALSE,"Ratio Analysis";#N/A,#N/A,FALSE,"Test 120 Day Accts";#N/A,#N/A,FALSE,"Tickmarks"}</definedName>
    <definedName name="hjk" localSheetId="1" hidden="1">{#N/A,#N/A,FALSE,"Aging Summary";#N/A,#N/A,FALSE,"Ratio Analysis";#N/A,#N/A,FALSE,"Test 120 Day Accts";#N/A,#N/A,FALSE,"Tickmarks"}</definedName>
    <definedName name="hjk" localSheetId="10" hidden="1">{#N/A,#N/A,FALSE,"Aging Summary";#N/A,#N/A,FALSE,"Ratio Analysis";#N/A,#N/A,FALSE,"Test 120 Day Accts";#N/A,#N/A,FALSE,"Tickmarks"}</definedName>
    <definedName name="hjk" localSheetId="9" hidden="1">{#N/A,#N/A,FALSE,"Aging Summary";#N/A,#N/A,FALSE,"Ratio Analysis";#N/A,#N/A,FALSE,"Test 120 Day Accts";#N/A,#N/A,FALSE,"Tickmarks"}</definedName>
    <definedName name="hjk" localSheetId="8" hidden="1">{#N/A,#N/A,FALSE,"Aging Summary";#N/A,#N/A,FALSE,"Ratio Analysis";#N/A,#N/A,FALSE,"Test 120 Day Accts";#N/A,#N/A,FALSE,"Tickmarks"}</definedName>
    <definedName name="hjk" localSheetId="7" hidden="1">{#N/A,#N/A,FALSE,"Aging Summary";#N/A,#N/A,FALSE,"Ratio Analysis";#N/A,#N/A,FALSE,"Test 120 Day Accts";#N/A,#N/A,FALSE,"Tickmarks"}</definedName>
    <definedName name="hjk" localSheetId="6" hidden="1">{#N/A,#N/A,FALSE,"Aging Summary";#N/A,#N/A,FALSE,"Ratio Analysis";#N/A,#N/A,FALSE,"Test 120 Day Accts";#N/A,#N/A,FALSE,"Tickmarks"}</definedName>
    <definedName name="hjk" hidden="1">{#N/A,#N/A,FALSE,"Aging Summary";#N/A,#N/A,FALSE,"Ratio Analysis";#N/A,#N/A,FALSE,"Test 120 Day Accts";#N/A,#N/A,FALSE,"Tickmarks"}</definedName>
    <definedName name="IS" localSheetId="4" hidden="1">{#N/A,#N/A,FALSE,"Aging Summary";#N/A,#N/A,FALSE,"Ratio Analysis";#N/A,#N/A,FALSE,"Test 120 Day Accts";#N/A,#N/A,FALSE,"Tickmarks"}</definedName>
    <definedName name="IS" localSheetId="2" hidden="1">{#N/A,#N/A,FALSE,"Aging Summary";#N/A,#N/A,FALSE,"Ratio Analysis";#N/A,#N/A,FALSE,"Test 120 Day Accts";#N/A,#N/A,FALSE,"Tickmarks"}</definedName>
    <definedName name="IS" localSheetId="3" hidden="1">{#N/A,#N/A,FALSE,"Aging Summary";#N/A,#N/A,FALSE,"Ratio Analysis";#N/A,#N/A,FALSE,"Test 120 Day Accts";#N/A,#N/A,FALSE,"Tickmarks"}</definedName>
    <definedName name="IS" localSheetId="0" hidden="1">{#N/A,#N/A,FALSE,"Aging Summary";#N/A,#N/A,FALSE,"Ratio Analysis";#N/A,#N/A,FALSE,"Test 120 Day Accts";#N/A,#N/A,FALSE,"Tickmarks"}</definedName>
    <definedName name="IS" localSheetId="1" hidden="1">{#N/A,#N/A,FALSE,"Aging Summary";#N/A,#N/A,FALSE,"Ratio Analysis";#N/A,#N/A,FALSE,"Test 120 Day Accts";#N/A,#N/A,FALSE,"Tickmarks"}</definedName>
    <definedName name="IS" localSheetId="10" hidden="1">{#N/A,#N/A,FALSE,"Aging Summary";#N/A,#N/A,FALSE,"Ratio Analysis";#N/A,#N/A,FALSE,"Test 120 Day Accts";#N/A,#N/A,FALSE,"Tickmarks"}</definedName>
    <definedName name="IS" localSheetId="8" hidden="1">{#N/A,#N/A,FALSE,"Aging Summary";#N/A,#N/A,FALSE,"Ratio Analysis";#N/A,#N/A,FALSE,"Test 120 Day Accts";#N/A,#N/A,FALSE,"Tickmarks"}</definedName>
    <definedName name="IS" localSheetId="7" hidden="1">{#N/A,#N/A,FALSE,"Aging Summary";#N/A,#N/A,FALSE,"Ratio Analysis";#N/A,#N/A,FALSE,"Test 120 Day Accts";#N/A,#N/A,FALSE,"Tickmarks"}</definedName>
    <definedName name="IS" hidden="1">{#N/A,#N/A,FALSE,"Aging Summary";#N/A,#N/A,FALSE,"Ratio Analysis";#N/A,#N/A,FALSE,"Test 120 Day Accts";#N/A,#N/A,FALSE,"Tickmarks"}</definedName>
    <definedName name="jfgjg" localSheetId="4" hidden="1">{#N/A,#N/A,FALSE,"KTSGV95A";#N/A,#N/A,FALSE,"KTSGV95A"}</definedName>
    <definedName name="jfgjg" localSheetId="2" hidden="1">{#N/A,#N/A,FALSE,"KTSGV95A";#N/A,#N/A,FALSE,"KTSGV95A"}</definedName>
    <definedName name="jfgjg" localSheetId="3" hidden="1">{#N/A,#N/A,FALSE,"KTSGV95A";#N/A,#N/A,FALSE,"KTSGV95A"}</definedName>
    <definedName name="jfgjg" localSheetId="0" hidden="1">{#N/A,#N/A,FALSE,"KTSGV95A";#N/A,#N/A,FALSE,"KTSGV95A"}</definedName>
    <definedName name="jfgjg" localSheetId="5" hidden="1">{#N/A,#N/A,FALSE,"KTSGV95A";#N/A,#N/A,FALSE,"KTSGV95A"}</definedName>
    <definedName name="jfgjg" localSheetId="1" hidden="1">{#N/A,#N/A,FALSE,"KTSGV95A";#N/A,#N/A,FALSE,"KTSGV95A"}</definedName>
    <definedName name="jfgjg" localSheetId="10" hidden="1">{#N/A,#N/A,FALSE,"KTSGV95A";#N/A,#N/A,FALSE,"KTSGV95A"}</definedName>
    <definedName name="jfgjg" localSheetId="9" hidden="1">{#N/A,#N/A,FALSE,"KTSGV95A";#N/A,#N/A,FALSE,"KTSGV95A"}</definedName>
    <definedName name="jfgjg" localSheetId="8" hidden="1">{#N/A,#N/A,FALSE,"KTSGV95A";#N/A,#N/A,FALSE,"KTSGV95A"}</definedName>
    <definedName name="jfgjg" localSheetId="7" hidden="1">{#N/A,#N/A,FALSE,"KTSGV95A";#N/A,#N/A,FALSE,"KTSGV95A"}</definedName>
    <definedName name="jfgjg" localSheetId="6" hidden="1">{#N/A,#N/A,FALSE,"KTSGV95A";#N/A,#N/A,FALSE,"KTSGV95A"}</definedName>
    <definedName name="jfgjg" hidden="1">{#N/A,#N/A,FALSE,"KTSGV95A";#N/A,#N/A,FALSE,"KTSGV95A"}</definedName>
    <definedName name="jk" localSheetId="4" hidden="1">{#N/A,#N/A,FALSE,"Aging Summary";#N/A,#N/A,FALSE,"Ratio Analysis";#N/A,#N/A,FALSE,"Test 120 Day Accts";#N/A,#N/A,FALSE,"Tickmarks"}</definedName>
    <definedName name="jk" localSheetId="2" hidden="1">{#N/A,#N/A,FALSE,"Aging Summary";#N/A,#N/A,FALSE,"Ratio Analysis";#N/A,#N/A,FALSE,"Test 120 Day Accts";#N/A,#N/A,FALSE,"Tickmarks"}</definedName>
    <definedName name="jk" localSheetId="3" hidden="1">{#N/A,#N/A,FALSE,"Aging Summary";#N/A,#N/A,FALSE,"Ratio Analysis";#N/A,#N/A,FALSE,"Test 120 Day Accts";#N/A,#N/A,FALSE,"Tickmarks"}</definedName>
    <definedName name="jk" localSheetId="0" hidden="1">{#N/A,#N/A,FALSE,"Aging Summary";#N/A,#N/A,FALSE,"Ratio Analysis";#N/A,#N/A,FALSE,"Test 120 Day Accts";#N/A,#N/A,FALSE,"Tickmarks"}</definedName>
    <definedName name="jk" localSheetId="5" hidden="1">{#N/A,#N/A,FALSE,"Aging Summary";#N/A,#N/A,FALSE,"Ratio Analysis";#N/A,#N/A,FALSE,"Test 120 Day Accts";#N/A,#N/A,FALSE,"Tickmarks"}</definedName>
    <definedName name="jk" localSheetId="1" hidden="1">{#N/A,#N/A,FALSE,"Aging Summary";#N/A,#N/A,FALSE,"Ratio Analysis";#N/A,#N/A,FALSE,"Test 120 Day Accts";#N/A,#N/A,FALSE,"Tickmarks"}</definedName>
    <definedName name="jk" localSheetId="10" hidden="1">{#N/A,#N/A,FALSE,"Aging Summary";#N/A,#N/A,FALSE,"Ratio Analysis";#N/A,#N/A,FALSE,"Test 120 Day Accts";#N/A,#N/A,FALSE,"Tickmarks"}</definedName>
    <definedName name="jk" localSheetId="9" hidden="1">{#N/A,#N/A,FALSE,"Aging Summary";#N/A,#N/A,FALSE,"Ratio Analysis";#N/A,#N/A,FALSE,"Test 120 Day Accts";#N/A,#N/A,FALSE,"Tickmarks"}</definedName>
    <definedName name="jk" localSheetId="8" hidden="1">{#N/A,#N/A,FALSE,"Aging Summary";#N/A,#N/A,FALSE,"Ratio Analysis";#N/A,#N/A,FALSE,"Test 120 Day Accts";#N/A,#N/A,FALSE,"Tickmarks"}</definedName>
    <definedName name="jk" localSheetId="7" hidden="1">{#N/A,#N/A,FALSE,"Aging Summary";#N/A,#N/A,FALSE,"Ratio Analysis";#N/A,#N/A,FALSE,"Test 120 Day Accts";#N/A,#N/A,FALSE,"Tickmarks"}</definedName>
    <definedName name="jk" localSheetId="6" hidden="1">{#N/A,#N/A,FALSE,"Aging Summary";#N/A,#N/A,FALSE,"Ratio Analysis";#N/A,#N/A,FALSE,"Test 120 Day Accts";#N/A,#N/A,FALSE,"Tickmarks"}</definedName>
    <definedName name="jk" hidden="1">{#N/A,#N/A,FALSE,"Aging Summary";#N/A,#N/A,FALSE,"Ratio Analysis";#N/A,#N/A,FALSE,"Test 120 Day Accts";#N/A,#N/A,FALSE,"Tickmarks"}</definedName>
    <definedName name="KITI" localSheetId="4" hidden="1">{#N/A,#N/A,FALSE,"Aging Summary";#N/A,#N/A,FALSE,"Ratio Analysis";#N/A,#N/A,FALSE,"Test 120 Day Accts";#N/A,#N/A,FALSE,"Tickmarks"}</definedName>
    <definedName name="KITI" localSheetId="2" hidden="1">{#N/A,#N/A,FALSE,"Aging Summary";#N/A,#N/A,FALSE,"Ratio Analysis";#N/A,#N/A,FALSE,"Test 120 Day Accts";#N/A,#N/A,FALSE,"Tickmarks"}</definedName>
    <definedName name="KITI" localSheetId="3" hidden="1">{#N/A,#N/A,FALSE,"Aging Summary";#N/A,#N/A,FALSE,"Ratio Analysis";#N/A,#N/A,FALSE,"Test 120 Day Accts";#N/A,#N/A,FALSE,"Tickmarks"}</definedName>
    <definedName name="KITI" localSheetId="0" hidden="1">{#N/A,#N/A,FALSE,"Aging Summary";#N/A,#N/A,FALSE,"Ratio Analysis";#N/A,#N/A,FALSE,"Test 120 Day Accts";#N/A,#N/A,FALSE,"Tickmarks"}</definedName>
    <definedName name="KITI" localSheetId="5" hidden="1">{#N/A,#N/A,FALSE,"Aging Summary";#N/A,#N/A,FALSE,"Ratio Analysis";#N/A,#N/A,FALSE,"Test 120 Day Accts";#N/A,#N/A,FALSE,"Tickmarks"}</definedName>
    <definedName name="KITI" localSheetId="1" hidden="1">{#N/A,#N/A,FALSE,"Aging Summary";#N/A,#N/A,FALSE,"Ratio Analysis";#N/A,#N/A,FALSE,"Test 120 Day Accts";#N/A,#N/A,FALSE,"Tickmarks"}</definedName>
    <definedName name="KITI" localSheetId="10" hidden="1">{#N/A,#N/A,FALSE,"Aging Summary";#N/A,#N/A,FALSE,"Ratio Analysis";#N/A,#N/A,FALSE,"Test 120 Day Accts";#N/A,#N/A,FALSE,"Tickmarks"}</definedName>
    <definedName name="KITI" localSheetId="9" hidden="1">{#N/A,#N/A,FALSE,"Aging Summary";#N/A,#N/A,FALSE,"Ratio Analysis";#N/A,#N/A,FALSE,"Test 120 Day Accts";#N/A,#N/A,FALSE,"Tickmarks"}</definedName>
    <definedName name="KITI" localSheetId="8" hidden="1">{#N/A,#N/A,FALSE,"Aging Summary";#N/A,#N/A,FALSE,"Ratio Analysis";#N/A,#N/A,FALSE,"Test 120 Day Accts";#N/A,#N/A,FALSE,"Tickmarks"}</definedName>
    <definedName name="KITI" localSheetId="7" hidden="1">{#N/A,#N/A,FALSE,"Aging Summary";#N/A,#N/A,FALSE,"Ratio Analysis";#N/A,#N/A,FALSE,"Test 120 Day Accts";#N/A,#N/A,FALSE,"Tickmarks"}</definedName>
    <definedName name="KITI" localSheetId="6" hidden="1">{#N/A,#N/A,FALSE,"Aging Summary";#N/A,#N/A,FALSE,"Ratio Analysis";#N/A,#N/A,FALSE,"Test 120 Day Accts";#N/A,#N/A,FALSE,"Tickmarks"}</definedName>
    <definedName name="KITI" hidden="1">{#N/A,#N/A,FALSE,"Aging Summary";#N/A,#N/A,FALSE,"Ratio Analysis";#N/A,#N/A,FALSE,"Test 120 Day Accts";#N/A,#N/A,FALSE,"Tickmarks"}</definedName>
    <definedName name="kl" localSheetId="4" hidden="1">{#N/A,#N/A,FALSE,"Aging Summary";#N/A,#N/A,FALSE,"Ratio Analysis";#N/A,#N/A,FALSE,"Test 120 Day Accts";#N/A,#N/A,FALSE,"Tickmarks"}</definedName>
    <definedName name="kl" localSheetId="2" hidden="1">{#N/A,#N/A,FALSE,"Aging Summary";#N/A,#N/A,FALSE,"Ratio Analysis";#N/A,#N/A,FALSE,"Test 120 Day Accts";#N/A,#N/A,FALSE,"Tickmarks"}</definedName>
    <definedName name="kl" localSheetId="3" hidden="1">{#N/A,#N/A,FALSE,"Aging Summary";#N/A,#N/A,FALSE,"Ratio Analysis";#N/A,#N/A,FALSE,"Test 120 Day Accts";#N/A,#N/A,FALSE,"Tickmarks"}</definedName>
    <definedName name="kl" localSheetId="0" hidden="1">{#N/A,#N/A,FALSE,"Aging Summary";#N/A,#N/A,FALSE,"Ratio Analysis";#N/A,#N/A,FALSE,"Test 120 Day Accts";#N/A,#N/A,FALSE,"Tickmarks"}</definedName>
    <definedName name="kl" localSheetId="5" hidden="1">{#N/A,#N/A,FALSE,"Aging Summary";#N/A,#N/A,FALSE,"Ratio Analysis";#N/A,#N/A,FALSE,"Test 120 Day Accts";#N/A,#N/A,FALSE,"Tickmarks"}</definedName>
    <definedName name="kl" localSheetId="1" hidden="1">{#N/A,#N/A,FALSE,"Aging Summary";#N/A,#N/A,FALSE,"Ratio Analysis";#N/A,#N/A,FALSE,"Test 120 Day Accts";#N/A,#N/A,FALSE,"Tickmarks"}</definedName>
    <definedName name="kl" localSheetId="10" hidden="1">{#N/A,#N/A,FALSE,"Aging Summary";#N/A,#N/A,FALSE,"Ratio Analysis";#N/A,#N/A,FALSE,"Test 120 Day Accts";#N/A,#N/A,FALSE,"Tickmarks"}</definedName>
    <definedName name="kl" localSheetId="9" hidden="1">{#N/A,#N/A,FALSE,"Aging Summary";#N/A,#N/A,FALSE,"Ratio Analysis";#N/A,#N/A,FALSE,"Test 120 Day Accts";#N/A,#N/A,FALSE,"Tickmarks"}</definedName>
    <definedName name="kl" localSheetId="8" hidden="1">{#N/A,#N/A,FALSE,"Aging Summary";#N/A,#N/A,FALSE,"Ratio Analysis";#N/A,#N/A,FALSE,"Test 120 Day Accts";#N/A,#N/A,FALSE,"Tickmarks"}</definedName>
    <definedName name="kl" localSheetId="7" hidden="1">{#N/A,#N/A,FALSE,"Aging Summary";#N/A,#N/A,FALSE,"Ratio Analysis";#N/A,#N/A,FALSE,"Test 120 Day Accts";#N/A,#N/A,FALSE,"Tickmarks"}</definedName>
    <definedName name="kl" localSheetId="6" hidden="1">{#N/A,#N/A,FALSE,"Aging Summary";#N/A,#N/A,FALSE,"Ratio Analysis";#N/A,#N/A,FALSE,"Test 120 Day Accts";#N/A,#N/A,FALSE,"Tickmarks"}</definedName>
    <definedName name="kl" hidden="1">{#N/A,#N/A,FALSE,"Aging Summary";#N/A,#N/A,FALSE,"Ratio Analysis";#N/A,#N/A,FALSE,"Test 120 Day Accts";#N/A,#N/A,FALSE,"Tickmarks"}</definedName>
    <definedName name="l" localSheetId="4" hidden="1">'[2]Úvery podľa sektorov'!#REF!</definedName>
    <definedName name="l" localSheetId="2" hidden="1">'[2]Úvery podľa sektorov'!#REF!</definedName>
    <definedName name="l" localSheetId="1" hidden="1">'[2]Úvery podľa sektorov'!#REF!</definedName>
    <definedName name="l" localSheetId="10" hidden="1">'[2]Úvery podľa sektorov'!#REF!</definedName>
    <definedName name="l" localSheetId="9" hidden="1">'[2]Úvery podľa sektorov'!#REF!</definedName>
    <definedName name="l" hidden="1">'[2]Úvery podľa sektorov'!#REF!</definedName>
    <definedName name="leto" localSheetId="4">'[3]Aproperty&amp;equipment'!#REF!</definedName>
    <definedName name="leto" localSheetId="2">'[3]Aproperty&amp;equipment'!#REF!</definedName>
    <definedName name="leto" localSheetId="3">'[3]Aproperty&amp;equipment'!#REF!</definedName>
    <definedName name="leto" localSheetId="1">'[3]Aproperty&amp;equipment'!#REF!</definedName>
    <definedName name="leto" localSheetId="8">'[3]Aproperty&amp;equipment'!#REF!</definedName>
    <definedName name="leto" localSheetId="7">'[3]Aproperty&amp;equipment'!#REF!</definedName>
    <definedName name="leto">'[3]Aproperty&amp;equipment'!#REF!</definedName>
    <definedName name="leto1995" localSheetId="4">#REF!</definedName>
    <definedName name="leto1995" localSheetId="2">#REF!</definedName>
    <definedName name="leto1995" localSheetId="3">#REF!</definedName>
    <definedName name="leto1995" localSheetId="0">#REF!</definedName>
    <definedName name="leto1995" localSheetId="1">#REF!</definedName>
    <definedName name="leto1995" localSheetId="8">#REF!</definedName>
    <definedName name="leto1995" localSheetId="7">#REF!</definedName>
    <definedName name="leto1995">#REF!</definedName>
    <definedName name="leto1996" localSheetId="4">#REF!</definedName>
    <definedName name="leto1996" localSheetId="2">#REF!</definedName>
    <definedName name="leto1996" localSheetId="3">#REF!</definedName>
    <definedName name="leto1996" localSheetId="0">#REF!</definedName>
    <definedName name="leto1996" localSheetId="1">#REF!</definedName>
    <definedName name="leto1996" localSheetId="8">#REF!</definedName>
    <definedName name="leto1996" localSheetId="7">#REF!</definedName>
    <definedName name="leto1996">#REF!</definedName>
    <definedName name="leto1997" localSheetId="4">#REF!</definedName>
    <definedName name="leto1997" localSheetId="2">#REF!</definedName>
    <definedName name="leto1997" localSheetId="3">#REF!</definedName>
    <definedName name="leto1997" localSheetId="0">#REF!</definedName>
    <definedName name="leto1997" localSheetId="1">#REF!</definedName>
    <definedName name="leto1997" localSheetId="8">#REF!</definedName>
    <definedName name="leto1997" localSheetId="7">#REF!</definedName>
    <definedName name="leto1997">#REF!</definedName>
    <definedName name="leto1998" localSheetId="4">#REF!</definedName>
    <definedName name="leto1998" localSheetId="2">#REF!</definedName>
    <definedName name="leto1998" localSheetId="3">#REF!</definedName>
    <definedName name="leto1998" localSheetId="0">#REF!</definedName>
    <definedName name="leto1998" localSheetId="1">#REF!</definedName>
    <definedName name="leto1998" localSheetId="8">#REF!</definedName>
    <definedName name="leto1998" localSheetId="7">#REF!</definedName>
    <definedName name="leto1998">#REF!</definedName>
    <definedName name="LN" localSheetId="4">#REF!</definedName>
    <definedName name="LN" localSheetId="2">#REF!</definedName>
    <definedName name="LN" localSheetId="3">#REF!</definedName>
    <definedName name="LN" localSheetId="0">#REF!</definedName>
    <definedName name="LN" localSheetId="1">#REF!</definedName>
    <definedName name="LN" localSheetId="8">#REF!</definedName>
    <definedName name="LN" localSheetId="7">#REF!</definedName>
    <definedName name="LN">#REF!</definedName>
    <definedName name="mk" localSheetId="4" hidden="1">{#N/A,#N/A,FALSE,"Aging Summary";#N/A,#N/A,FALSE,"Ratio Analysis";#N/A,#N/A,FALSE,"Test 120 Day Accts";#N/A,#N/A,FALSE,"Tickmarks"}</definedName>
    <definedName name="mk" localSheetId="2" hidden="1">{#N/A,#N/A,FALSE,"Aging Summary";#N/A,#N/A,FALSE,"Ratio Analysis";#N/A,#N/A,FALSE,"Test 120 Day Accts";#N/A,#N/A,FALSE,"Tickmarks"}</definedName>
    <definedName name="mk" localSheetId="3" hidden="1">{#N/A,#N/A,FALSE,"Aging Summary";#N/A,#N/A,FALSE,"Ratio Analysis";#N/A,#N/A,FALSE,"Test 120 Day Accts";#N/A,#N/A,FALSE,"Tickmarks"}</definedName>
    <definedName name="mk" localSheetId="0" hidden="1">{#N/A,#N/A,FALSE,"Aging Summary";#N/A,#N/A,FALSE,"Ratio Analysis";#N/A,#N/A,FALSE,"Test 120 Day Accts";#N/A,#N/A,FALSE,"Tickmarks"}</definedName>
    <definedName name="mk" localSheetId="5" hidden="1">{#N/A,#N/A,FALSE,"Aging Summary";#N/A,#N/A,FALSE,"Ratio Analysis";#N/A,#N/A,FALSE,"Test 120 Day Accts";#N/A,#N/A,FALSE,"Tickmarks"}</definedName>
    <definedName name="mk" localSheetId="1" hidden="1">{#N/A,#N/A,FALSE,"Aging Summary";#N/A,#N/A,FALSE,"Ratio Analysis";#N/A,#N/A,FALSE,"Test 120 Day Accts";#N/A,#N/A,FALSE,"Tickmarks"}</definedName>
    <definedName name="mk" localSheetId="10" hidden="1">{#N/A,#N/A,FALSE,"Aging Summary";#N/A,#N/A,FALSE,"Ratio Analysis";#N/A,#N/A,FALSE,"Test 120 Day Accts";#N/A,#N/A,FALSE,"Tickmarks"}</definedName>
    <definedName name="mk" localSheetId="9" hidden="1">{#N/A,#N/A,FALSE,"Aging Summary";#N/A,#N/A,FALSE,"Ratio Analysis";#N/A,#N/A,FALSE,"Test 120 Day Accts";#N/A,#N/A,FALSE,"Tickmarks"}</definedName>
    <definedName name="mk" localSheetId="8" hidden="1">{#N/A,#N/A,FALSE,"Aging Summary";#N/A,#N/A,FALSE,"Ratio Analysis";#N/A,#N/A,FALSE,"Test 120 Day Accts";#N/A,#N/A,FALSE,"Tickmarks"}</definedName>
    <definedName name="mk" localSheetId="7" hidden="1">{#N/A,#N/A,FALSE,"Aging Summary";#N/A,#N/A,FALSE,"Ratio Analysis";#N/A,#N/A,FALSE,"Test 120 Day Accts";#N/A,#N/A,FALSE,"Tickmarks"}</definedName>
    <definedName name="mk" localSheetId="6" hidden="1">{#N/A,#N/A,FALSE,"Aging Summary";#N/A,#N/A,FALSE,"Ratio Analysis";#N/A,#N/A,FALSE,"Test 120 Day Accts";#N/A,#N/A,FALSE,"Tickmarks"}</definedName>
    <definedName name="mk" hidden="1">{#N/A,#N/A,FALSE,"Aging Summary";#N/A,#N/A,FALSE,"Ratio Analysis";#N/A,#N/A,FALSE,"Test 120 Day Accts";#N/A,#N/A,FALSE,"Tickmarks"}</definedName>
    <definedName name="mnjkiu" localSheetId="4" hidden="1">{#N/A,#N/A,FALSE,"Aging Summary";#N/A,#N/A,FALSE,"Ratio Analysis";#N/A,#N/A,FALSE,"Test 120 Day Accts";#N/A,#N/A,FALSE,"Tickmarks"}</definedName>
    <definedName name="mnjkiu" localSheetId="2" hidden="1">{#N/A,#N/A,FALSE,"Aging Summary";#N/A,#N/A,FALSE,"Ratio Analysis";#N/A,#N/A,FALSE,"Test 120 Day Accts";#N/A,#N/A,FALSE,"Tickmarks"}</definedName>
    <definedName name="mnjkiu" localSheetId="3" hidden="1">{#N/A,#N/A,FALSE,"Aging Summary";#N/A,#N/A,FALSE,"Ratio Analysis";#N/A,#N/A,FALSE,"Test 120 Day Accts";#N/A,#N/A,FALSE,"Tickmarks"}</definedName>
    <definedName name="mnjkiu" localSheetId="0" hidden="1">{#N/A,#N/A,FALSE,"Aging Summary";#N/A,#N/A,FALSE,"Ratio Analysis";#N/A,#N/A,FALSE,"Test 120 Day Accts";#N/A,#N/A,FALSE,"Tickmarks"}</definedName>
    <definedName name="mnjkiu" localSheetId="5" hidden="1">{#N/A,#N/A,FALSE,"Aging Summary";#N/A,#N/A,FALSE,"Ratio Analysis";#N/A,#N/A,FALSE,"Test 120 Day Accts";#N/A,#N/A,FALSE,"Tickmarks"}</definedName>
    <definedName name="mnjkiu" localSheetId="1" hidden="1">{#N/A,#N/A,FALSE,"Aging Summary";#N/A,#N/A,FALSE,"Ratio Analysis";#N/A,#N/A,FALSE,"Test 120 Day Accts";#N/A,#N/A,FALSE,"Tickmarks"}</definedName>
    <definedName name="mnjkiu" localSheetId="10" hidden="1">{#N/A,#N/A,FALSE,"Aging Summary";#N/A,#N/A,FALSE,"Ratio Analysis";#N/A,#N/A,FALSE,"Test 120 Day Accts";#N/A,#N/A,FALSE,"Tickmarks"}</definedName>
    <definedName name="mnjkiu" localSheetId="9" hidden="1">{#N/A,#N/A,FALSE,"Aging Summary";#N/A,#N/A,FALSE,"Ratio Analysis";#N/A,#N/A,FALSE,"Test 120 Day Accts";#N/A,#N/A,FALSE,"Tickmarks"}</definedName>
    <definedName name="mnjkiu" localSheetId="8" hidden="1">{#N/A,#N/A,FALSE,"Aging Summary";#N/A,#N/A,FALSE,"Ratio Analysis";#N/A,#N/A,FALSE,"Test 120 Day Accts";#N/A,#N/A,FALSE,"Tickmarks"}</definedName>
    <definedName name="mnjkiu" localSheetId="7" hidden="1">{#N/A,#N/A,FALSE,"Aging Summary";#N/A,#N/A,FALSE,"Ratio Analysis";#N/A,#N/A,FALSE,"Test 120 Day Accts";#N/A,#N/A,FALSE,"Tickmarks"}</definedName>
    <definedName name="mnjkiu" localSheetId="6" hidden="1">{#N/A,#N/A,FALSE,"Aging Summary";#N/A,#N/A,FALSE,"Ratio Analysis";#N/A,#N/A,FALSE,"Test 120 Day Accts";#N/A,#N/A,FALSE,"Tickmarks"}</definedName>
    <definedName name="mnjkiu" hidden="1">{#N/A,#N/A,FALSE,"Aging Summary";#N/A,#N/A,FALSE,"Ratio Analysis";#N/A,#N/A,FALSE,"Test 120 Day Accts";#N/A,#N/A,FALSE,"Tickmarks"}</definedName>
    <definedName name="newname" localSheetId="4" hidden="1">{#N/A,#N/A,FALSE,"Aging Summary";#N/A,#N/A,FALSE,"Ratio Analysis";#N/A,#N/A,FALSE,"Test 120 Day Accts";#N/A,#N/A,FALSE,"Tickmarks"}</definedName>
    <definedName name="newname" localSheetId="2" hidden="1">{#N/A,#N/A,FALSE,"Aging Summary";#N/A,#N/A,FALSE,"Ratio Analysis";#N/A,#N/A,FALSE,"Test 120 Day Accts";#N/A,#N/A,FALSE,"Tickmarks"}</definedName>
    <definedName name="newname" localSheetId="3" hidden="1">{#N/A,#N/A,FALSE,"Aging Summary";#N/A,#N/A,FALSE,"Ratio Analysis";#N/A,#N/A,FALSE,"Test 120 Day Accts";#N/A,#N/A,FALSE,"Tickmarks"}</definedName>
    <definedName name="newname" localSheetId="0" hidden="1">{#N/A,#N/A,FALSE,"Aging Summary";#N/A,#N/A,FALSE,"Ratio Analysis";#N/A,#N/A,FALSE,"Test 120 Day Accts";#N/A,#N/A,FALSE,"Tickmarks"}</definedName>
    <definedName name="newname" localSheetId="5" hidden="1">{#N/A,#N/A,FALSE,"Aging Summary";#N/A,#N/A,FALSE,"Ratio Analysis";#N/A,#N/A,FALSE,"Test 120 Day Accts";#N/A,#N/A,FALSE,"Tickmarks"}</definedName>
    <definedName name="newname" localSheetId="1" hidden="1">{#N/A,#N/A,FALSE,"Aging Summary";#N/A,#N/A,FALSE,"Ratio Analysis";#N/A,#N/A,FALSE,"Test 120 Day Accts";#N/A,#N/A,FALSE,"Tickmarks"}</definedName>
    <definedName name="newname" localSheetId="10" hidden="1">{#N/A,#N/A,FALSE,"Aging Summary";#N/A,#N/A,FALSE,"Ratio Analysis";#N/A,#N/A,FALSE,"Test 120 Day Accts";#N/A,#N/A,FALSE,"Tickmarks"}</definedName>
    <definedName name="newname" localSheetId="9" hidden="1">{#N/A,#N/A,FALSE,"Aging Summary";#N/A,#N/A,FALSE,"Ratio Analysis";#N/A,#N/A,FALSE,"Test 120 Day Accts";#N/A,#N/A,FALSE,"Tickmarks"}</definedName>
    <definedName name="newname" localSheetId="8" hidden="1">{#N/A,#N/A,FALSE,"Aging Summary";#N/A,#N/A,FALSE,"Ratio Analysis";#N/A,#N/A,FALSE,"Test 120 Day Accts";#N/A,#N/A,FALSE,"Tickmarks"}</definedName>
    <definedName name="newname" localSheetId="7" hidden="1">{#N/A,#N/A,FALSE,"Aging Summary";#N/A,#N/A,FALSE,"Ratio Analysis";#N/A,#N/A,FALSE,"Test 120 Day Accts";#N/A,#N/A,FALSE,"Tickmarks"}</definedName>
    <definedName name="newname" localSheetId="6" hidden="1">{#N/A,#N/A,FALSE,"Aging Summary";#N/A,#N/A,FALSE,"Ratio Analysis";#N/A,#N/A,FALSE,"Test 120 Day Accts";#N/A,#N/A,FALSE,"Tickmarks"}</definedName>
    <definedName name="newname" hidden="1">{#N/A,#N/A,FALSE,"Aging Summary";#N/A,#N/A,FALSE,"Ratio Analysis";#N/A,#N/A,FALSE,"Test 120 Day Accts";#N/A,#N/A,FALSE,"Tickmarks"}</definedName>
    <definedName name="ObdobiKumulativu1" localSheetId="4" hidden="1">#REF!</definedName>
    <definedName name="ObdobiKumulativu1" localSheetId="2" hidden="1">#REF!</definedName>
    <definedName name="ObdobiKumulativu1" localSheetId="3" hidden="1">#REF!</definedName>
    <definedName name="ObdobiKumulativu1" localSheetId="0" hidden="1">#REF!</definedName>
    <definedName name="ObdobiKumulativu1" localSheetId="5" hidden="1">#REF!</definedName>
    <definedName name="ObdobiKumulativu1" localSheetId="1" hidden="1">#REF!</definedName>
    <definedName name="ObdobiKumulativu1" localSheetId="10" hidden="1">#REF!</definedName>
    <definedName name="ObdobiKumulativu1" localSheetId="9" hidden="1">#REF!</definedName>
    <definedName name="ObdobiKumulativu1" localSheetId="8" hidden="1">#REF!</definedName>
    <definedName name="ObdobiKumulativu1" localSheetId="7" hidden="1">#REF!</definedName>
    <definedName name="ObdobiKumulativu1" localSheetId="6" hidden="1">#REF!</definedName>
    <definedName name="ObdobiKumulativu1" hidden="1">#REF!</definedName>
    <definedName name="ObdobiKumulativu3" localSheetId="4" hidden="1">'[2]Úvery podľa sektorov'!#REF!</definedName>
    <definedName name="ObdobiKumulativu3" localSheetId="2" hidden="1">'[2]Úvery podľa sektorov'!#REF!</definedName>
    <definedName name="ObdobiKumulativu3" localSheetId="0" hidden="1">'[2]Úvery podľa sektorov'!#REF!</definedName>
    <definedName name="ObdobiKumulativu3" localSheetId="5" hidden="1">'[2]Úvery podľa sektorov'!#REF!</definedName>
    <definedName name="ObdobiKumulativu3" localSheetId="1" hidden="1">'[2]Úvery podľa sektorov'!#REF!</definedName>
    <definedName name="ObdobiKumulativu3" localSheetId="10" hidden="1">'[2]Úvery podľa sektorov'!#REF!</definedName>
    <definedName name="ObdobiKumulativu3" localSheetId="9" hidden="1">'[2]Úvery podľa sektorov'!#REF!</definedName>
    <definedName name="ObdobiKumulativu3" localSheetId="6" hidden="1">'[2]Úvery podľa sektorov'!#REF!</definedName>
    <definedName name="ObdobiKumulativu3" hidden="1">'[2]Úvery podľa sektorov'!#REF!</definedName>
    <definedName name="PERF" localSheetId="4" hidden="1">#REF!</definedName>
    <definedName name="PERF" localSheetId="2" hidden="1">#REF!</definedName>
    <definedName name="PERF" localSheetId="3" hidden="1">#REF!</definedName>
    <definedName name="PERF" localSheetId="0" hidden="1">#REF!</definedName>
    <definedName name="PERF" localSheetId="1" hidden="1">#REF!</definedName>
    <definedName name="PERF" localSheetId="8" hidden="1">#REF!</definedName>
    <definedName name="PERF" localSheetId="7" hidden="1">#REF!</definedName>
    <definedName name="PERF" hidden="1">#REF!</definedName>
    <definedName name="PERFORMANCE" localSheetId="4" hidden="1">#REF!</definedName>
    <definedName name="PERFORMANCE" localSheetId="2" hidden="1">#REF!</definedName>
    <definedName name="PERFORMANCE" localSheetId="3" hidden="1">#REF!</definedName>
    <definedName name="PERFORMANCE" localSheetId="0" hidden="1">#REF!</definedName>
    <definedName name="PERFORMANCE" localSheetId="1" hidden="1">#REF!</definedName>
    <definedName name="PERFORMANCE" localSheetId="8" hidden="1">#REF!</definedName>
    <definedName name="PERFORMANCE" localSheetId="7" hidden="1">#REF!</definedName>
    <definedName name="PERFORMANCE" hidden="1">#REF!</definedName>
    <definedName name="_xlnm.Print_Area" localSheetId="4">'Asset Quality - NPLs'!$1:$128</definedName>
    <definedName name="_xlnm.Print_Area" localSheetId="2">'Balance Sheet'!$A$1:$AD$90</definedName>
    <definedName name="_xlnm.Print_Area" localSheetId="3">'Consolidated Capital Adequacy'!$A$1:$M$38</definedName>
    <definedName name="_xlnm.Print_Area" localSheetId="0">Cover!$A$1:$A$54</definedName>
    <definedName name="_xlnm.Print_Area" localSheetId="5">Deposits!$A$1:$N$103</definedName>
    <definedName name="_xlnm.Print_Area" localSheetId="1">'Income Statement'!$B$1:$AE$51</definedName>
    <definedName name="_xlnm.Print_Area" localSheetId="10">'Other Information'!$A$15:$N$18</definedName>
    <definedName name="_xlnm.Print_Area" localSheetId="9">Performance_Indicators!$A$1:$T$81</definedName>
    <definedName name="_xlnm.Print_Area" localSheetId="8">'Subsidiaries - Balance Sheet'!$A$1:$AD$377</definedName>
    <definedName name="_xlnm.Print_Area" localSheetId="7">'Subsidiaries - Income Statement'!$A$1:$AD$238</definedName>
    <definedName name="_xlnm.Print_Area" localSheetId="6">Yields!$A$1:$N$12</definedName>
    <definedName name="_xlnm.Print_Titles" localSheetId="5">Deposits!$19:$19</definedName>
    <definedName name="_xlnm.Print_Titles" localSheetId="9">Performance_Indicators!$1:$3</definedName>
    <definedName name="REFBAN1" localSheetId="4" hidden="1">#REF!</definedName>
    <definedName name="REFBAN1" localSheetId="2" hidden="1">#REF!</definedName>
    <definedName name="REFBAN1" localSheetId="3" hidden="1">#REF!</definedName>
    <definedName name="REFBAN1" localSheetId="0" hidden="1">#REF!</definedName>
    <definedName name="REFBAN1" localSheetId="5" hidden="1">#REF!</definedName>
    <definedName name="REFBAN1" localSheetId="1" hidden="1">#REF!</definedName>
    <definedName name="REFBAN1" localSheetId="10" hidden="1">#REF!</definedName>
    <definedName name="REFBAN1" localSheetId="9" hidden="1">#REF!</definedName>
    <definedName name="REFBAN1" localSheetId="8" hidden="1">#REF!</definedName>
    <definedName name="REFBAN1" localSheetId="7" hidden="1">#REF!</definedName>
    <definedName name="REFBAN1" localSheetId="6" hidden="1">#REF!</definedName>
    <definedName name="REFBAN1" hidden="1">#REF!</definedName>
    <definedName name="REFNAZBAN1" localSheetId="4" hidden="1">#REF!</definedName>
    <definedName name="REFNAZBAN1" localSheetId="2" hidden="1">#REF!</definedName>
    <definedName name="REFNAZBAN1" localSheetId="3" hidden="1">#REF!</definedName>
    <definedName name="REFNAZBAN1" localSheetId="0" hidden="1">#REF!</definedName>
    <definedName name="REFNAZBAN1" localSheetId="5" hidden="1">#REF!</definedName>
    <definedName name="REFNAZBAN1" localSheetId="1" hidden="1">#REF!</definedName>
    <definedName name="REFNAZBAN1" localSheetId="10" hidden="1">#REF!</definedName>
    <definedName name="REFNAZBAN1" localSheetId="9" hidden="1">#REF!</definedName>
    <definedName name="REFNAZBAN1" localSheetId="8" hidden="1">#REF!</definedName>
    <definedName name="REFNAZBAN1" localSheetId="7" hidden="1">#REF!</definedName>
    <definedName name="REFNAZBAN1" localSheetId="6" hidden="1">#REF!</definedName>
    <definedName name="REFNAZBAN1" hidden="1">#REF!</definedName>
    <definedName name="REFNAZBAN3" localSheetId="4" hidden="1">'[2]Úvery podľa sektorov'!#REF!</definedName>
    <definedName name="REFNAZBAN3" localSheetId="2" hidden="1">'[2]Úvery podľa sektorov'!#REF!</definedName>
    <definedName name="REFNAZBAN3" localSheetId="0" hidden="1">'[2]Úvery podľa sektorov'!#REF!</definedName>
    <definedName name="REFNAZBAN3" localSheetId="5" hidden="1">'[2]Úvery podľa sektorov'!#REF!</definedName>
    <definedName name="REFNAZBAN3" localSheetId="1" hidden="1">'[2]Úvery podľa sektorov'!#REF!</definedName>
    <definedName name="REFNAZBAN3" localSheetId="10" hidden="1">'[2]Úvery podľa sektorov'!#REF!</definedName>
    <definedName name="REFNAZBAN3" localSheetId="9" hidden="1">'[2]Úvery podľa sektorov'!#REF!</definedName>
    <definedName name="REFNAZBAN3" localSheetId="6" hidden="1">'[2]Úvery podľa sektorov'!#REF!</definedName>
    <definedName name="REFNAZBAN3" hidden="1">'[2]Úvery podľa sektorov'!#REF!</definedName>
    <definedName name="REFOBD1" localSheetId="4" hidden="1">#REF!</definedName>
    <definedName name="REFOBD1" localSheetId="2" hidden="1">#REF!</definedName>
    <definedName name="REFOBD1" localSheetId="3" hidden="1">#REF!</definedName>
    <definedName name="REFOBD1" localSheetId="0" hidden="1">#REF!</definedName>
    <definedName name="REFOBD1" localSheetId="5" hidden="1">#REF!</definedName>
    <definedName name="REFOBD1" localSheetId="1" hidden="1">#REF!</definedName>
    <definedName name="REFOBD1" localSheetId="10" hidden="1">#REF!</definedName>
    <definedName name="REFOBD1" localSheetId="9" hidden="1">#REF!</definedName>
    <definedName name="REFOBD1" localSheetId="8" hidden="1">#REF!</definedName>
    <definedName name="REFOBD1" localSheetId="7" hidden="1">#REF!</definedName>
    <definedName name="REFOBD1" localSheetId="6" hidden="1">#REF!</definedName>
    <definedName name="REFOBD1" hidden="1">#REF!</definedName>
    <definedName name="Report_Version_4">"A1"</definedName>
    <definedName name="SAPBEXhrIndnt" hidden="1">"Wide"</definedName>
    <definedName name="SAPBEXrevision" hidden="1">1</definedName>
    <definedName name="SAPBEXsysID" hidden="1">"BWP"</definedName>
    <definedName name="SAPBEXwbID" hidden="1">"CYJ1WZKAVY9TC9Q31084Y97CP"</definedName>
    <definedName name="SAPFuncF4Help" localSheetId="4" hidden="1">Main.SAPF4Help()</definedName>
    <definedName name="SAPFuncF4Help" localSheetId="2" hidden="1">Main.SAPF4Help()</definedName>
    <definedName name="SAPFuncF4Help" localSheetId="3" hidden="1">Main.SAPF4Help()</definedName>
    <definedName name="SAPFuncF4Help" localSheetId="0" hidden="1">Main.SAPF4Help()</definedName>
    <definedName name="SAPFuncF4Help" localSheetId="5" hidden="1">Main.SAPF4Help()</definedName>
    <definedName name="SAPFuncF4Help" localSheetId="1" hidden="1">Main.SAPF4Help()</definedName>
    <definedName name="SAPFuncF4Help" localSheetId="10" hidden="1">Main.SAPF4Help()</definedName>
    <definedName name="SAPFuncF4Help" localSheetId="9" hidden="1">Main.SAPF4Help()</definedName>
    <definedName name="SAPFuncF4Help" localSheetId="8" hidden="1">Main.SAPF4Help()</definedName>
    <definedName name="SAPFuncF4Help" localSheetId="7" hidden="1">Main.SAPF4Help()</definedName>
    <definedName name="SAPFuncF4Help" localSheetId="6" hidden="1">Main.SAPF4Help()</definedName>
    <definedName name="SAPFuncF4Help" hidden="1">Main.SAPF4Help()</definedName>
    <definedName name="SAPsysID" hidden="1">"708C5W7SBKP804JT78WJ0JNKI"</definedName>
    <definedName name="SAPwbID" hidden="1">"ARS"</definedName>
    <definedName name="saw" localSheetId="4" hidden="1">{#N/A,#N/A,FALSE,"Aging Summary";#N/A,#N/A,FALSE,"Ratio Analysis";#N/A,#N/A,FALSE,"Test 120 Day Accts";#N/A,#N/A,FALSE,"Tickmarks"}</definedName>
    <definedName name="saw" localSheetId="2" hidden="1">{#N/A,#N/A,FALSE,"Aging Summary";#N/A,#N/A,FALSE,"Ratio Analysis";#N/A,#N/A,FALSE,"Test 120 Day Accts";#N/A,#N/A,FALSE,"Tickmarks"}</definedName>
    <definedName name="saw" localSheetId="3" hidden="1">{#N/A,#N/A,FALSE,"Aging Summary";#N/A,#N/A,FALSE,"Ratio Analysis";#N/A,#N/A,FALSE,"Test 120 Day Accts";#N/A,#N/A,FALSE,"Tickmarks"}</definedName>
    <definedName name="saw" localSheetId="0" hidden="1">{#N/A,#N/A,FALSE,"Aging Summary";#N/A,#N/A,FALSE,"Ratio Analysis";#N/A,#N/A,FALSE,"Test 120 Day Accts";#N/A,#N/A,FALSE,"Tickmarks"}</definedName>
    <definedName name="saw" localSheetId="5" hidden="1">{#N/A,#N/A,FALSE,"Aging Summary";#N/A,#N/A,FALSE,"Ratio Analysis";#N/A,#N/A,FALSE,"Test 120 Day Accts";#N/A,#N/A,FALSE,"Tickmarks"}</definedName>
    <definedName name="saw" localSheetId="1" hidden="1">{#N/A,#N/A,FALSE,"Aging Summary";#N/A,#N/A,FALSE,"Ratio Analysis";#N/A,#N/A,FALSE,"Test 120 Day Accts";#N/A,#N/A,FALSE,"Tickmarks"}</definedName>
    <definedName name="saw" localSheetId="10" hidden="1">{#N/A,#N/A,FALSE,"Aging Summary";#N/A,#N/A,FALSE,"Ratio Analysis";#N/A,#N/A,FALSE,"Test 120 Day Accts";#N/A,#N/A,FALSE,"Tickmarks"}</definedName>
    <definedName name="saw" localSheetId="9" hidden="1">{#N/A,#N/A,FALSE,"Aging Summary";#N/A,#N/A,FALSE,"Ratio Analysis";#N/A,#N/A,FALSE,"Test 120 Day Accts";#N/A,#N/A,FALSE,"Tickmarks"}</definedName>
    <definedName name="saw" localSheetId="8" hidden="1">{#N/A,#N/A,FALSE,"Aging Summary";#N/A,#N/A,FALSE,"Ratio Analysis";#N/A,#N/A,FALSE,"Test 120 Day Accts";#N/A,#N/A,FALSE,"Tickmarks"}</definedName>
    <definedName name="saw" localSheetId="7" hidden="1">{#N/A,#N/A,FALSE,"Aging Summary";#N/A,#N/A,FALSE,"Ratio Analysis";#N/A,#N/A,FALSE,"Test 120 Day Accts";#N/A,#N/A,FALSE,"Tickmarks"}</definedName>
    <definedName name="saw" localSheetId="6" hidden="1">{#N/A,#N/A,FALSE,"Aging Summary";#N/A,#N/A,FALSE,"Ratio Analysis";#N/A,#N/A,FALSE,"Test 120 Day Accts";#N/A,#N/A,FALSE,"Tickmarks"}</definedName>
    <definedName name="saw" hidden="1">{#N/A,#N/A,FALSE,"Aging Summary";#N/A,#N/A,FALSE,"Ratio Analysis";#N/A,#N/A,FALSE,"Test 120 Day Accts";#N/A,#N/A,FALSE,"Tickmarks"}</definedName>
    <definedName name="TextRefCopyRangeCount" hidden="1">23</definedName>
    <definedName name="uiuuuzuz" localSheetId="4" hidden="1">{#N/A,#N/A,FALSE,"Aging Summary";#N/A,#N/A,FALSE,"Ratio Analysis";#N/A,#N/A,FALSE,"Test 120 Day Accts";#N/A,#N/A,FALSE,"Tickmarks"}</definedName>
    <definedName name="uiuuuzuz" localSheetId="2" hidden="1">{#N/A,#N/A,FALSE,"Aging Summary";#N/A,#N/A,FALSE,"Ratio Analysis";#N/A,#N/A,FALSE,"Test 120 Day Accts";#N/A,#N/A,FALSE,"Tickmarks"}</definedName>
    <definedName name="uiuuuzuz" localSheetId="3" hidden="1">{#N/A,#N/A,FALSE,"Aging Summary";#N/A,#N/A,FALSE,"Ratio Analysis";#N/A,#N/A,FALSE,"Test 120 Day Accts";#N/A,#N/A,FALSE,"Tickmarks"}</definedName>
    <definedName name="uiuuuzuz" localSheetId="0" hidden="1">{#N/A,#N/A,FALSE,"Aging Summary";#N/A,#N/A,FALSE,"Ratio Analysis";#N/A,#N/A,FALSE,"Test 120 Day Accts";#N/A,#N/A,FALSE,"Tickmarks"}</definedName>
    <definedName name="uiuuuzuz" localSheetId="5" hidden="1">{#N/A,#N/A,FALSE,"Aging Summary";#N/A,#N/A,FALSE,"Ratio Analysis";#N/A,#N/A,FALSE,"Test 120 Day Accts";#N/A,#N/A,FALSE,"Tickmarks"}</definedName>
    <definedName name="uiuuuzuz" localSheetId="1" hidden="1">{#N/A,#N/A,FALSE,"Aging Summary";#N/A,#N/A,FALSE,"Ratio Analysis";#N/A,#N/A,FALSE,"Test 120 Day Accts";#N/A,#N/A,FALSE,"Tickmarks"}</definedName>
    <definedName name="uiuuuzuz" localSheetId="10" hidden="1">{#N/A,#N/A,FALSE,"Aging Summary";#N/A,#N/A,FALSE,"Ratio Analysis";#N/A,#N/A,FALSE,"Test 120 Day Accts";#N/A,#N/A,FALSE,"Tickmarks"}</definedName>
    <definedName name="uiuuuzuz" localSheetId="9" hidden="1">{#N/A,#N/A,FALSE,"Aging Summary";#N/A,#N/A,FALSE,"Ratio Analysis";#N/A,#N/A,FALSE,"Test 120 Day Accts";#N/A,#N/A,FALSE,"Tickmarks"}</definedName>
    <definedName name="uiuuuzuz" localSheetId="8" hidden="1">{#N/A,#N/A,FALSE,"Aging Summary";#N/A,#N/A,FALSE,"Ratio Analysis";#N/A,#N/A,FALSE,"Test 120 Day Accts";#N/A,#N/A,FALSE,"Tickmarks"}</definedName>
    <definedName name="uiuuuzuz" localSheetId="7" hidden="1">{#N/A,#N/A,FALSE,"Aging Summary";#N/A,#N/A,FALSE,"Ratio Analysis";#N/A,#N/A,FALSE,"Test 120 Day Accts";#N/A,#N/A,FALSE,"Tickmarks"}</definedName>
    <definedName name="uiuuuzuz" localSheetId="6" hidden="1">{#N/A,#N/A,FALSE,"Aging Summary";#N/A,#N/A,FALSE,"Ratio Analysis";#N/A,#N/A,FALSE,"Test 120 Day Accts";#N/A,#N/A,FALSE,"Tickmarks"}</definedName>
    <definedName name="uiuuuzuz" hidden="1">{#N/A,#N/A,FALSE,"Aging Summary";#N/A,#N/A,FALSE,"Ratio Analysis";#N/A,#N/A,FALSE,"Test 120 Day Accts";#N/A,#N/A,FALSE,"Tickmarks"}</definedName>
    <definedName name="újnev" localSheetId="4" hidden="1">{#N/A,#N/A,FALSE,"Aging Summary";#N/A,#N/A,FALSE,"Ratio Analysis";#N/A,#N/A,FALSE,"Test 120 Day Accts";#N/A,#N/A,FALSE,"Tickmarks"}</definedName>
    <definedName name="újnev" localSheetId="2" hidden="1">{#N/A,#N/A,FALSE,"Aging Summary";#N/A,#N/A,FALSE,"Ratio Analysis";#N/A,#N/A,FALSE,"Test 120 Day Accts";#N/A,#N/A,FALSE,"Tickmarks"}</definedName>
    <definedName name="újnev" localSheetId="3" hidden="1">{#N/A,#N/A,FALSE,"Aging Summary";#N/A,#N/A,FALSE,"Ratio Analysis";#N/A,#N/A,FALSE,"Test 120 Day Accts";#N/A,#N/A,FALSE,"Tickmarks"}</definedName>
    <definedName name="újnev" localSheetId="0" hidden="1">{#N/A,#N/A,FALSE,"Aging Summary";#N/A,#N/A,FALSE,"Ratio Analysis";#N/A,#N/A,FALSE,"Test 120 Day Accts";#N/A,#N/A,FALSE,"Tickmarks"}</definedName>
    <definedName name="újnev" localSheetId="5" hidden="1">{#N/A,#N/A,FALSE,"Aging Summary";#N/A,#N/A,FALSE,"Ratio Analysis";#N/A,#N/A,FALSE,"Test 120 Day Accts";#N/A,#N/A,FALSE,"Tickmarks"}</definedName>
    <definedName name="újnev" localSheetId="1" hidden="1">{#N/A,#N/A,FALSE,"Aging Summary";#N/A,#N/A,FALSE,"Ratio Analysis";#N/A,#N/A,FALSE,"Test 120 Day Accts";#N/A,#N/A,FALSE,"Tickmarks"}</definedName>
    <definedName name="újnev" localSheetId="10" hidden="1">{#N/A,#N/A,FALSE,"Aging Summary";#N/A,#N/A,FALSE,"Ratio Analysis";#N/A,#N/A,FALSE,"Test 120 Day Accts";#N/A,#N/A,FALSE,"Tickmarks"}</definedName>
    <definedName name="újnev" localSheetId="9" hidden="1">{#N/A,#N/A,FALSE,"Aging Summary";#N/A,#N/A,FALSE,"Ratio Analysis";#N/A,#N/A,FALSE,"Test 120 Day Accts";#N/A,#N/A,FALSE,"Tickmarks"}</definedName>
    <definedName name="újnev" localSheetId="8" hidden="1">{#N/A,#N/A,FALSE,"Aging Summary";#N/A,#N/A,FALSE,"Ratio Analysis";#N/A,#N/A,FALSE,"Test 120 Day Accts";#N/A,#N/A,FALSE,"Tickmarks"}</definedName>
    <definedName name="újnev" localSheetId="7" hidden="1">{#N/A,#N/A,FALSE,"Aging Summary";#N/A,#N/A,FALSE,"Ratio Analysis";#N/A,#N/A,FALSE,"Test 120 Day Accts";#N/A,#N/A,FALSE,"Tickmarks"}</definedName>
    <definedName name="újnev" localSheetId="6" hidden="1">{#N/A,#N/A,FALSE,"Aging Summary";#N/A,#N/A,FALSE,"Ratio Analysis";#N/A,#N/A,FALSE,"Test 120 Day Accts";#N/A,#N/A,FALSE,"Tickmarks"}</definedName>
    <definedName name="újnev" hidden="1">{#N/A,#N/A,FALSE,"Aging Summary";#N/A,#N/A,FALSE,"Ratio Analysis";#N/A,#N/A,FALSE,"Test 120 Day Accts";#N/A,#N/A,FALSE,"Tickmarks"}</definedName>
    <definedName name="VB" localSheetId="4" hidden="1">{#N/A,#N/A,FALSE,"Aging Summary";#N/A,#N/A,FALSE,"Ratio Analysis";#N/A,#N/A,FALSE,"Test 120 Day Accts";#N/A,#N/A,FALSE,"Tickmarks"}</definedName>
    <definedName name="VB" localSheetId="2" hidden="1">{#N/A,#N/A,FALSE,"Aging Summary";#N/A,#N/A,FALSE,"Ratio Analysis";#N/A,#N/A,FALSE,"Test 120 Day Accts";#N/A,#N/A,FALSE,"Tickmarks"}</definedName>
    <definedName name="VB" localSheetId="3" hidden="1">{#N/A,#N/A,FALSE,"Aging Summary";#N/A,#N/A,FALSE,"Ratio Analysis";#N/A,#N/A,FALSE,"Test 120 Day Accts";#N/A,#N/A,FALSE,"Tickmarks"}</definedName>
    <definedName name="VB" localSheetId="0" hidden="1">{#N/A,#N/A,FALSE,"Aging Summary";#N/A,#N/A,FALSE,"Ratio Analysis";#N/A,#N/A,FALSE,"Test 120 Day Accts";#N/A,#N/A,FALSE,"Tickmarks"}</definedName>
    <definedName name="VB" localSheetId="5" hidden="1">{#N/A,#N/A,FALSE,"Aging Summary";#N/A,#N/A,FALSE,"Ratio Analysis";#N/A,#N/A,FALSE,"Test 120 Day Accts";#N/A,#N/A,FALSE,"Tickmarks"}</definedName>
    <definedName name="VB" localSheetId="1" hidden="1">{#N/A,#N/A,FALSE,"Aging Summary";#N/A,#N/A,FALSE,"Ratio Analysis";#N/A,#N/A,FALSE,"Test 120 Day Accts";#N/A,#N/A,FALSE,"Tickmarks"}</definedName>
    <definedName name="VB" localSheetId="10" hidden="1">{#N/A,#N/A,FALSE,"Aging Summary";#N/A,#N/A,FALSE,"Ratio Analysis";#N/A,#N/A,FALSE,"Test 120 Day Accts";#N/A,#N/A,FALSE,"Tickmarks"}</definedName>
    <definedName name="VB" localSheetId="9" hidden="1">{#N/A,#N/A,FALSE,"Aging Summary";#N/A,#N/A,FALSE,"Ratio Analysis";#N/A,#N/A,FALSE,"Test 120 Day Accts";#N/A,#N/A,FALSE,"Tickmarks"}</definedName>
    <definedName name="VB" localSheetId="8" hidden="1">{#N/A,#N/A,FALSE,"Aging Summary";#N/A,#N/A,FALSE,"Ratio Analysis";#N/A,#N/A,FALSE,"Test 120 Day Accts";#N/A,#N/A,FALSE,"Tickmarks"}</definedName>
    <definedName name="VB" localSheetId="7" hidden="1">{#N/A,#N/A,FALSE,"Aging Summary";#N/A,#N/A,FALSE,"Ratio Analysis";#N/A,#N/A,FALSE,"Test 120 Day Accts";#N/A,#N/A,FALSE,"Tickmarks"}</definedName>
    <definedName name="VB" localSheetId="6" hidden="1">{#N/A,#N/A,FALSE,"Aging Summary";#N/A,#N/A,FALSE,"Ratio Analysis";#N/A,#N/A,FALSE,"Test 120 Day Accts";#N/A,#N/A,FALSE,"Tickmarks"}</definedName>
    <definedName name="VB" hidden="1">{#N/A,#N/A,FALSE,"Aging Summary";#N/A,#N/A,FALSE,"Ratio Analysis";#N/A,#N/A,FALSE,"Test 120 Day Accts";#N/A,#N/A,FALSE,"Tickmarks"}</definedName>
    <definedName name="wrn.Aging._.and._.Trend._.Analysis." localSheetId="4"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localSheetId="3" hidden="1">{#N/A,#N/A,FALSE,"Aging Summary";#N/A,#N/A,FALSE,"Ratio Analysis";#N/A,#N/A,FALSE,"Test 120 Day Accts";#N/A,#N/A,FALSE,"Tickmarks"}</definedName>
    <definedName name="wrn.Aging._.and._.Trend._.Analysis." localSheetId="0" hidden="1">{#N/A,#N/A,FALSE,"Aging Summary";#N/A,#N/A,FALSE,"Ratio Analysis";#N/A,#N/A,FALSE,"Test 120 Day Accts";#N/A,#N/A,FALSE,"Tickmarks"}</definedName>
    <definedName name="wrn.Aging._.and._.Trend._.Analysis." localSheetId="5" hidden="1">{#N/A,#N/A,FALSE,"Aging Summary";#N/A,#N/A,FALSE,"Ratio Analysis";#N/A,#N/A,FALSE,"Test 120 Day Accts";#N/A,#N/A,FALSE,"Tickmarks"}</definedName>
    <definedName name="wrn.Aging._.and._.Trend._.Analysis." localSheetId="1" hidden="1">{#N/A,#N/A,FALSE,"Aging Summary";#N/A,#N/A,FALSE,"Ratio Analysis";#N/A,#N/A,FALSE,"Test 120 Day Accts";#N/A,#N/A,FALSE,"Tickmarks"}</definedName>
    <definedName name="wrn.Aging._.and._.Trend._.Analysis." localSheetId="10" hidden="1">{#N/A,#N/A,FALSE,"Aging Summary";#N/A,#N/A,FALSE,"Ratio Analysis";#N/A,#N/A,FALSE,"Test 120 Day Accts";#N/A,#N/A,FALSE,"Tickmarks"}</definedName>
    <definedName name="wrn.Aging._.and._.Trend._.Analysis." localSheetId="9" hidden="1">{#N/A,#N/A,FALSE,"Aging Summary";#N/A,#N/A,FALSE,"Ratio Analysis";#N/A,#N/A,FALSE,"Test 120 Day Accts";#N/A,#N/A,FALSE,"Tickmarks"}</definedName>
    <definedName name="wrn.Aging._.and._.Trend._.Analysis." localSheetId="8" hidden="1">{#N/A,#N/A,FALSE,"Aging Summary";#N/A,#N/A,FALSE,"Ratio Analysis";#N/A,#N/A,FALSE,"Test 120 Day Accts";#N/A,#N/A,FALSE,"Tickmarks"}</definedName>
    <definedName name="wrn.Aging._.and._.Trend._.Analysis." localSheetId="7" hidden="1">{#N/A,#N/A,FALSE,"Aging Summary";#N/A,#N/A,FALSE,"Ratio Analysis";#N/A,#N/A,FALSE,"Test 120 Day Accts";#N/A,#N/A,FALSE,"Tickmarks"}</definedName>
    <definedName name="wrn.Aging._.and._.Trend._.Analysis." localSheetId="6"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költségvetési._.terv." localSheetId="4" hidden="1">{#N/A,#N/A,FALSE,"KTSGV95A";#N/A,#N/A,FALSE,"KTSGV95A"}</definedName>
    <definedName name="wrn.költségvetési._.terv." localSheetId="2" hidden="1">{#N/A,#N/A,FALSE,"KTSGV95A";#N/A,#N/A,FALSE,"KTSGV95A"}</definedName>
    <definedName name="wrn.költségvetési._.terv." localSheetId="3" hidden="1">{#N/A,#N/A,FALSE,"KTSGV95A";#N/A,#N/A,FALSE,"KTSGV95A"}</definedName>
    <definedName name="wrn.költségvetési._.terv." localSheetId="0" hidden="1">{#N/A,#N/A,FALSE,"KTSGV95A";#N/A,#N/A,FALSE,"KTSGV95A"}</definedName>
    <definedName name="wrn.költségvetési._.terv." localSheetId="5" hidden="1">{#N/A,#N/A,FALSE,"KTSGV95A";#N/A,#N/A,FALSE,"KTSGV95A"}</definedName>
    <definedName name="wrn.költségvetési._.terv." localSheetId="1" hidden="1">{#N/A,#N/A,FALSE,"KTSGV95A";#N/A,#N/A,FALSE,"KTSGV95A"}</definedName>
    <definedName name="wrn.költségvetési._.terv." localSheetId="10" hidden="1">{#N/A,#N/A,FALSE,"KTSGV95A";#N/A,#N/A,FALSE,"KTSGV95A"}</definedName>
    <definedName name="wrn.költségvetési._.terv." localSheetId="9" hidden="1">{#N/A,#N/A,FALSE,"KTSGV95A";#N/A,#N/A,FALSE,"KTSGV95A"}</definedName>
    <definedName name="wrn.költségvetési._.terv." localSheetId="8" hidden="1">{#N/A,#N/A,FALSE,"KTSGV95A";#N/A,#N/A,FALSE,"KTSGV95A"}</definedName>
    <definedName name="wrn.költségvetési._.terv." localSheetId="7" hidden="1">{#N/A,#N/A,FALSE,"KTSGV95A";#N/A,#N/A,FALSE,"KTSGV95A"}</definedName>
    <definedName name="wrn.költségvetési._.terv." localSheetId="6" hidden="1">{#N/A,#N/A,FALSE,"KTSGV95A";#N/A,#N/A,FALSE,"KTSGV95A"}</definedName>
    <definedName name="wrn.költségvetési._.terv." hidden="1">{#N/A,#N/A,FALSE,"KTSGV95A";#N/A,#N/A,FALSE,"KTSGV95A"}</definedName>
    <definedName name="x" localSheetId="4" hidden="1">{#N/A,#N/A,FALSE,"Aging Summary";#N/A,#N/A,FALSE,"Ratio Analysis";#N/A,#N/A,FALSE,"Test 120 Day Accts";#N/A,#N/A,FALSE,"Tickmarks"}</definedName>
    <definedName name="x" localSheetId="2" hidden="1">{#N/A,#N/A,FALSE,"Aging Summary";#N/A,#N/A,FALSE,"Ratio Analysis";#N/A,#N/A,FALSE,"Test 120 Day Accts";#N/A,#N/A,FALSE,"Tickmarks"}</definedName>
    <definedName name="x" localSheetId="3" hidden="1">{#N/A,#N/A,FALSE,"Aging Summary";#N/A,#N/A,FALSE,"Ratio Analysis";#N/A,#N/A,FALSE,"Test 120 Day Accts";#N/A,#N/A,FALSE,"Tickmarks"}</definedName>
    <definedName name="x" localSheetId="0" hidden="1">{#N/A,#N/A,FALSE,"Aging Summary";#N/A,#N/A,FALSE,"Ratio Analysis";#N/A,#N/A,FALSE,"Test 120 Day Accts";#N/A,#N/A,FALSE,"Tickmarks"}</definedName>
    <definedName name="x" localSheetId="1" hidden="1">{#N/A,#N/A,FALSE,"Aging Summary";#N/A,#N/A,FALSE,"Ratio Analysis";#N/A,#N/A,FALSE,"Test 120 Day Accts";#N/A,#N/A,FALSE,"Tickmarks"}</definedName>
    <definedName name="x" localSheetId="10" hidden="1">{#N/A,#N/A,FALSE,"Aging Summary";#N/A,#N/A,FALSE,"Ratio Analysis";#N/A,#N/A,FALSE,"Test 120 Day Accts";#N/A,#N/A,FALSE,"Tickmarks"}</definedName>
    <definedName name="x" localSheetId="8" hidden="1">{#N/A,#N/A,FALSE,"Aging Summary";#N/A,#N/A,FALSE,"Ratio Analysis";#N/A,#N/A,FALSE,"Test 120 Day Accts";#N/A,#N/A,FALSE,"Tickmarks"}</definedName>
    <definedName name="x" localSheetId="7" hidden="1">{#N/A,#N/A,FALSE,"Aging Summary";#N/A,#N/A,FALSE,"Ratio Analysis";#N/A,#N/A,FALSE,"Test 120 Day Accts";#N/A,#N/A,FALSE,"Tickmarks"}</definedName>
    <definedName name="x" hidden="1">{#N/A,#N/A,FALSE,"Aging Summary";#N/A,#N/A,FALSE,"Ratio Analysis";#N/A,#N/A,FALSE,"Test 120 Day Accts";#N/A,#N/A,FALSE,"Tickmarks"}</definedName>
    <definedName name="YIELDS" localSheetId="4" hidden="1">Main.SAPF4Help()</definedName>
    <definedName name="YIELDS" localSheetId="2" hidden="1">Main.SAPF4Help()</definedName>
    <definedName name="YIELDS" localSheetId="3" hidden="1">Main.SAPF4Help()</definedName>
    <definedName name="YIELDS" localSheetId="0" hidden="1">Main.SAPF4Help()</definedName>
    <definedName name="YIELDS" localSheetId="1" hidden="1">Main.SAPF4Help()</definedName>
    <definedName name="YIELDS" localSheetId="10" hidden="1">Main.SAPF4Help()</definedName>
    <definedName name="YIELDS" localSheetId="8" hidden="1">Main.SAPF4Help()</definedName>
    <definedName name="YIELDS" localSheetId="7" hidden="1">Main.SAPF4Help()</definedName>
    <definedName name="YIELDS" hidden="1">Main.SAPF4Help()</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P90" i="267" l="1"/>
  <c r="AP89" i="267"/>
  <c r="AP49" i="267"/>
  <c r="AP46" i="267"/>
  <c r="AP45" i="267"/>
  <c r="AP40" i="270" l="1"/>
  <c r="AP77" i="270" s="1"/>
  <c r="AP152" i="270" s="1"/>
  <c r="AP189" i="270" s="1"/>
  <c r="AP226" i="270" s="1"/>
  <c r="AP142" i="269"/>
  <c r="AP119" i="269"/>
  <c r="AP96" i="269"/>
  <c r="AP49" i="269"/>
  <c r="AP26" i="269"/>
  <c r="AP38" i="268"/>
  <c r="AP37" i="268"/>
  <c r="AP36" i="268"/>
  <c r="AP30" i="268"/>
  <c r="AP7" i="268" s="1"/>
  <c r="AP27" i="268"/>
  <c r="AP24" i="268"/>
  <c r="AP19" i="268"/>
  <c r="AP16" i="268"/>
  <c r="AP10" i="268"/>
  <c r="AP9" i="268"/>
  <c r="AP8" i="268"/>
  <c r="AP35" i="268" l="1"/>
  <c r="AP5" i="268"/>
  <c r="AP6" i="268"/>
  <c r="AP36" i="271" l="1"/>
  <c r="AP5" i="271" l="1"/>
  <c r="AO36" i="271" l="1"/>
  <c r="AO5" i="271"/>
  <c r="AO40" i="270" l="1"/>
  <c r="AO77" i="270" s="1"/>
  <c r="AO152" i="270" s="1"/>
  <c r="AO189" i="270" s="1"/>
  <c r="AO226" i="270" s="1"/>
  <c r="AO26" i="269"/>
  <c r="AO49" i="269" s="1"/>
  <c r="AO96" i="269" s="1"/>
  <c r="AO119" i="269" s="1"/>
  <c r="AO142" i="269" s="1"/>
  <c r="AO38" i="268"/>
  <c r="AO36" i="268"/>
  <c r="AO32" i="268"/>
  <c r="AO37" i="268" s="1"/>
  <c r="AO30" i="268"/>
  <c r="AO35" i="268" s="1"/>
  <c r="AO27" i="268"/>
  <c r="AO24" i="268"/>
  <c r="AO19" i="268"/>
  <c r="AO16" i="268"/>
  <c r="AO10" i="268"/>
  <c r="AO9" i="268"/>
  <c r="AO6" i="268" s="1"/>
  <c r="AO8" i="268"/>
  <c r="AO5" i="268" s="1"/>
  <c r="AO7" i="268"/>
  <c r="AO90" i="267"/>
  <c r="AO89" i="267"/>
  <c r="AO49" i="267"/>
  <c r="AO46" i="267"/>
  <c r="AO45" i="267"/>
  <c r="AN40" i="270" l="1"/>
  <c r="AN77" i="270" s="1"/>
  <c r="AN152" i="270" s="1"/>
  <c r="AN189" i="270" s="1"/>
  <c r="AN226" i="270" s="1"/>
  <c r="AN26" i="269"/>
  <c r="AN49" i="269" s="1"/>
  <c r="AN96" i="269" s="1"/>
  <c r="AN119" i="269" s="1"/>
  <c r="AN142" i="269" s="1"/>
  <c r="AN38" i="268"/>
  <c r="AN37" i="268"/>
  <c r="AN36" i="268"/>
  <c r="AN32" i="268"/>
  <c r="AN30" i="268"/>
  <c r="AN35" i="268" s="1"/>
  <c r="AN27" i="268"/>
  <c r="AN24" i="268"/>
  <c r="AN19" i="268"/>
  <c r="AN16" i="268"/>
  <c r="AN10" i="268"/>
  <c r="AN9" i="268"/>
  <c r="AN8" i="268"/>
  <c r="AN5" i="268" s="1"/>
  <c r="AN7" i="268"/>
  <c r="AN6" i="268"/>
  <c r="AN90" i="267"/>
  <c r="AN89" i="267"/>
  <c r="AN49" i="267"/>
  <c r="AN46" i="267"/>
  <c r="AN45" i="267"/>
  <c r="AN5" i="271" l="1"/>
  <c r="AN36" i="271"/>
  <c r="AM36" i="271" l="1"/>
  <c r="AM38" i="268" l="1"/>
  <c r="AM37" i="268"/>
  <c r="AM36" i="268"/>
  <c r="AM30" i="268"/>
  <c r="AM35" i="268" s="1"/>
  <c r="AM27" i="268"/>
  <c r="AM24" i="268"/>
  <c r="AM19" i="268"/>
  <c r="AM16" i="268"/>
  <c r="AM10" i="268"/>
  <c r="AM9" i="268"/>
  <c r="AM8" i="268"/>
  <c r="AM7" i="268"/>
  <c r="AM6" i="268"/>
  <c r="AM5" i="268"/>
  <c r="AM5" i="271" l="1"/>
  <c r="AM90" i="267" l="1"/>
  <c r="AM89" i="267"/>
  <c r="AM49" i="267"/>
  <c r="AM46" i="267"/>
  <c r="AM45" i="267"/>
  <c r="AL38" i="268" l="1"/>
  <c r="AL36" i="268"/>
  <c r="AL32" i="268"/>
  <c r="AL37" i="268" s="1"/>
  <c r="AL30" i="268"/>
  <c r="AL35" i="268" s="1"/>
  <c r="AL27" i="268"/>
  <c r="AL24" i="268"/>
  <c r="AL19" i="268"/>
  <c r="AL16" i="268"/>
  <c r="AL10" i="268"/>
  <c r="AL9" i="268"/>
  <c r="AL6" i="268" s="1"/>
  <c r="AL8" i="268"/>
  <c r="AL5" i="268" s="1"/>
  <c r="AL7" i="268"/>
  <c r="AL90" i="267"/>
  <c r="AL89" i="267"/>
  <c r="AL49" i="267"/>
  <c r="AL46" i="267"/>
  <c r="AL45" i="267"/>
  <c r="AL36" i="271" l="1"/>
  <c r="AL5" i="271"/>
  <c r="AK40" i="270" l="1"/>
  <c r="AK142" i="269"/>
  <c r="AK119" i="269"/>
  <c r="AK96" i="269"/>
  <c r="AK49" i="269"/>
  <c r="AK26" i="269"/>
  <c r="AK90" i="267"/>
  <c r="AK89" i="267"/>
  <c r="AK49" i="267"/>
  <c r="AK46" i="267"/>
  <c r="AK45" i="267"/>
  <c r="AK38" i="268"/>
  <c r="AK36" i="268"/>
  <c r="AK32" i="268"/>
  <c r="AK37" i="268" s="1"/>
  <c r="AK30" i="268"/>
  <c r="AK35" i="268" s="1"/>
  <c r="AK27" i="268"/>
  <c r="AK24" i="268"/>
  <c r="AK19" i="268"/>
  <c r="AK16" i="268"/>
  <c r="AK10" i="268"/>
  <c r="AK9" i="268" s="1"/>
  <c r="AK8" i="268" l="1"/>
  <c r="AK5" i="268" s="1"/>
  <c r="AK6" i="268"/>
  <c r="AK7" i="268"/>
  <c r="AK36" i="271" l="1"/>
  <c r="AK5" i="271"/>
  <c r="AJ38" i="268" l="1"/>
  <c r="AI38" i="268"/>
  <c r="AH38" i="268"/>
  <c r="AG38" i="268"/>
  <c r="AF38" i="268"/>
  <c r="AE38" i="268"/>
  <c r="AD38" i="268"/>
  <c r="AC38" i="268"/>
  <c r="AB38" i="268"/>
  <c r="AA38" i="268"/>
  <c r="Z38" i="268"/>
  <c r="Y38" i="268"/>
  <c r="X38" i="268"/>
  <c r="W38" i="268"/>
  <c r="V38" i="268"/>
  <c r="U38" i="268"/>
  <c r="T38" i="268"/>
  <c r="S38" i="268"/>
  <c r="R38" i="268"/>
  <c r="Q38" i="268"/>
  <c r="P38" i="268"/>
  <c r="O38" i="268"/>
  <c r="N38" i="268"/>
  <c r="M38" i="268"/>
  <c r="L38" i="268"/>
  <c r="K38" i="268"/>
  <c r="J38" i="268"/>
  <c r="I38" i="268"/>
  <c r="H38" i="268"/>
  <c r="G38" i="268"/>
  <c r="F38" i="268"/>
  <c r="E38" i="268"/>
  <c r="D38" i="268"/>
  <c r="C38" i="268"/>
  <c r="B38" i="268"/>
  <c r="AI37" i="268"/>
  <c r="AH37" i="268"/>
  <c r="AE37" i="268"/>
  <c r="AD37" i="268"/>
  <c r="AC37" i="268"/>
  <c r="W37" i="268"/>
  <c r="V37" i="268"/>
  <c r="U37" i="268"/>
  <c r="T37" i="268"/>
  <c r="S37" i="268"/>
  <c r="N37" i="268"/>
  <c r="K37" i="268"/>
  <c r="J37" i="268"/>
  <c r="H37" i="268"/>
  <c r="G37" i="268"/>
  <c r="E37" i="268"/>
  <c r="B37" i="268"/>
  <c r="AJ36" i="268"/>
  <c r="AI36" i="268"/>
  <c r="AH36" i="268"/>
  <c r="AG36" i="268"/>
  <c r="AF36" i="268"/>
  <c r="AE36" i="268"/>
  <c r="AD36" i="268"/>
  <c r="AC36" i="268"/>
  <c r="AB36" i="268"/>
  <c r="AA36" i="268"/>
  <c r="Z36" i="268"/>
  <c r="Y36" i="268"/>
  <c r="X36" i="268"/>
  <c r="W36" i="268"/>
  <c r="V36" i="268"/>
  <c r="U36" i="268"/>
  <c r="T36" i="268"/>
  <c r="S36" i="268"/>
  <c r="R36" i="268"/>
  <c r="Q36" i="268"/>
  <c r="P36" i="268"/>
  <c r="O36" i="268"/>
  <c r="N36" i="268"/>
  <c r="M36" i="268"/>
  <c r="L36" i="268"/>
  <c r="K36" i="268"/>
  <c r="J36" i="268"/>
  <c r="I36" i="268"/>
  <c r="G36" i="268"/>
  <c r="F36" i="268"/>
  <c r="E36" i="268"/>
  <c r="D36" i="268"/>
  <c r="C36" i="268"/>
  <c r="B36" i="268"/>
  <c r="AC35" i="268"/>
  <c r="T35" i="268"/>
  <c r="Q35" i="268"/>
  <c r="N35" i="268"/>
  <c r="E35" i="268"/>
  <c r="B35" i="268"/>
  <c r="AJ32" i="268"/>
  <c r="AJ37" i="268" s="1"/>
  <c r="AI32" i="268"/>
  <c r="AI30" i="268" s="1"/>
  <c r="AH32" i="268"/>
  <c r="AG32" i="268"/>
  <c r="AG37" i="268" s="1"/>
  <c r="AF32" i="268"/>
  <c r="AF37" i="268" s="1"/>
  <c r="AB32" i="268"/>
  <c r="AB37" i="268" s="1"/>
  <c r="AA32" i="268"/>
  <c r="AA37" i="268" s="1"/>
  <c r="Z32" i="268"/>
  <c r="Z37" i="268" s="1"/>
  <c r="Y32" i="268"/>
  <c r="Y37" i="268" s="1"/>
  <c r="X32" i="268"/>
  <c r="X37" i="268" s="1"/>
  <c r="W32" i="268"/>
  <c r="W30" i="268" s="1"/>
  <c r="R32" i="268"/>
  <c r="R37" i="268" s="1"/>
  <c r="Q32" i="268"/>
  <c r="Q37" i="268" s="1"/>
  <c r="P32" i="268"/>
  <c r="P37" i="268" s="1"/>
  <c r="O32" i="268"/>
  <c r="O37" i="268" s="1"/>
  <c r="N32" i="268"/>
  <c r="M32" i="268"/>
  <c r="M37" i="268" s="1"/>
  <c r="L32" i="268"/>
  <c r="L37" i="268" s="1"/>
  <c r="K32" i="268"/>
  <c r="J32" i="268"/>
  <c r="I32" i="268"/>
  <c r="I37" i="268" s="1"/>
  <c r="H32" i="268"/>
  <c r="G32" i="268"/>
  <c r="F32" i="268"/>
  <c r="F37" i="268" s="1"/>
  <c r="E32" i="268"/>
  <c r="D32" i="268"/>
  <c r="D37" i="268" s="1"/>
  <c r="C32" i="268"/>
  <c r="C37" i="268" s="1"/>
  <c r="B32" i="268"/>
  <c r="H31" i="268"/>
  <c r="H36" i="268" s="1"/>
  <c r="AJ30" i="268"/>
  <c r="AJ35" i="268" s="1"/>
  <c r="AH30" i="268"/>
  <c r="AH35" i="268" s="1"/>
  <c r="AG30" i="268"/>
  <c r="AG35" i="268" s="1"/>
  <c r="AE30" i="268"/>
  <c r="AE35" i="268" s="1"/>
  <c r="AD30" i="268"/>
  <c r="AD35" i="268" s="1"/>
  <c r="AC30" i="268"/>
  <c r="AA30" i="268"/>
  <c r="AA35" i="268" s="1"/>
  <c r="X30" i="268"/>
  <c r="X35" i="268" s="1"/>
  <c r="V30" i="268"/>
  <c r="V35" i="268" s="1"/>
  <c r="U30" i="268"/>
  <c r="U35" i="268" s="1"/>
  <c r="T30" i="268"/>
  <c r="S30" i="268"/>
  <c r="S35" i="268" s="1"/>
  <c r="R30" i="268"/>
  <c r="R35" i="268" s="1"/>
  <c r="Q30" i="268"/>
  <c r="P30" i="268"/>
  <c r="P35" i="268" s="1"/>
  <c r="O30" i="268"/>
  <c r="O35" i="268" s="1"/>
  <c r="N30" i="268"/>
  <c r="M30" i="268"/>
  <c r="M35" i="268" s="1"/>
  <c r="L30" i="268"/>
  <c r="L35" i="268" s="1"/>
  <c r="K30" i="268"/>
  <c r="K35" i="268" s="1"/>
  <c r="J30" i="268"/>
  <c r="J35" i="268" s="1"/>
  <c r="I30" i="268"/>
  <c r="I35" i="268" s="1"/>
  <c r="G30" i="268"/>
  <c r="G35" i="268" s="1"/>
  <c r="F30" i="268"/>
  <c r="F35" i="268" s="1"/>
  <c r="E30" i="268"/>
  <c r="D30" i="268"/>
  <c r="D35" i="268" s="1"/>
  <c r="C30" i="268"/>
  <c r="C35" i="268" s="1"/>
  <c r="B30" i="268"/>
  <c r="AJ27" i="268"/>
  <c r="AI27" i="268"/>
  <c r="AH27" i="268"/>
  <c r="AG27" i="268"/>
  <c r="AF27" i="268"/>
  <c r="AE27" i="268"/>
  <c r="AD27" i="268"/>
  <c r="AC27" i="268"/>
  <c r="AB27" i="268"/>
  <c r="AA27" i="268"/>
  <c r="Z27" i="268"/>
  <c r="Y27" i="268"/>
  <c r="X27" i="268"/>
  <c r="W27" i="268"/>
  <c r="V27" i="268"/>
  <c r="U27" i="268"/>
  <c r="T27" i="268"/>
  <c r="S27" i="268"/>
  <c r="R27" i="268"/>
  <c r="Q27" i="268"/>
  <c r="P27" i="268"/>
  <c r="O27" i="268"/>
  <c r="N27" i="268"/>
  <c r="AJ24" i="268"/>
  <c r="AI24" i="268"/>
  <c r="AH24" i="268"/>
  <c r="AG24" i="268"/>
  <c r="AF24" i="268"/>
  <c r="AE24" i="268"/>
  <c r="AE9" i="268" s="1"/>
  <c r="AD24" i="268"/>
  <c r="AC24" i="268"/>
  <c r="AB24" i="268"/>
  <c r="AA24" i="268"/>
  <c r="Z24" i="268"/>
  <c r="Y24" i="268"/>
  <c r="X24" i="268"/>
  <c r="W24" i="268"/>
  <c r="V24" i="268"/>
  <c r="U24" i="268"/>
  <c r="T24" i="268"/>
  <c r="S24" i="268"/>
  <c r="S9" i="268" s="1"/>
  <c r="R24" i="268"/>
  <c r="AJ19" i="268"/>
  <c r="AI19" i="268"/>
  <c r="AH19" i="268"/>
  <c r="AG19" i="268"/>
  <c r="AF19" i="268"/>
  <c r="AE19" i="268"/>
  <c r="AD19" i="268"/>
  <c r="AC19" i="268"/>
  <c r="AC10" i="268" s="1"/>
  <c r="AB19" i="268"/>
  <c r="AA19" i="268"/>
  <c r="Z19" i="268"/>
  <c r="Y19" i="268"/>
  <c r="X19" i="268"/>
  <c r="W19" i="268"/>
  <c r="V19" i="268"/>
  <c r="U19" i="268"/>
  <c r="T19" i="268"/>
  <c r="S19" i="268"/>
  <c r="R19" i="268"/>
  <c r="Q19" i="268"/>
  <c r="Q10" i="268" s="1"/>
  <c r="P19" i="268"/>
  <c r="O19" i="268"/>
  <c r="N19" i="268"/>
  <c r="M19" i="268"/>
  <c r="L19" i="268"/>
  <c r="K19" i="268"/>
  <c r="J19" i="268"/>
  <c r="I19" i="268"/>
  <c r="H19" i="268"/>
  <c r="G19" i="268"/>
  <c r="F19" i="268"/>
  <c r="E19" i="268"/>
  <c r="D19" i="268"/>
  <c r="C19" i="268"/>
  <c r="B19" i="268"/>
  <c r="AJ16" i="268"/>
  <c r="AJ10" i="268" s="1"/>
  <c r="AI16" i="268"/>
  <c r="AH16" i="268"/>
  <c r="AH10" i="268" s="1"/>
  <c r="AG16" i="268"/>
  <c r="AF16" i="268"/>
  <c r="AF10" i="268" s="1"/>
  <c r="AE16" i="268"/>
  <c r="AD16" i="268"/>
  <c r="AC16" i="268"/>
  <c r="AB16" i="268"/>
  <c r="AA16" i="268"/>
  <c r="Z16" i="268"/>
  <c r="Y16" i="268"/>
  <c r="Y10" i="268" s="1"/>
  <c r="X16" i="268"/>
  <c r="X10" i="268" s="1"/>
  <c r="W16" i="268"/>
  <c r="V16" i="268"/>
  <c r="V10" i="268" s="1"/>
  <c r="U16" i="268"/>
  <c r="T16" i="268"/>
  <c r="T10" i="268" s="1"/>
  <c r="S16" i="268"/>
  <c r="R16" i="268"/>
  <c r="Q16" i="268"/>
  <c r="P16" i="268"/>
  <c r="P10" i="268" s="1"/>
  <c r="O16" i="268"/>
  <c r="N16" i="268"/>
  <c r="M16" i="268"/>
  <c r="M10" i="268" s="1"/>
  <c r="L16" i="268"/>
  <c r="L10" i="268" s="1"/>
  <c r="K16" i="268"/>
  <c r="J16" i="268"/>
  <c r="J10" i="268" s="1"/>
  <c r="I16" i="268"/>
  <c r="H16" i="268"/>
  <c r="H10" i="268" s="1"/>
  <c r="G16" i="268"/>
  <c r="F16" i="268"/>
  <c r="E16" i="268"/>
  <c r="D16" i="268"/>
  <c r="D10" i="268" s="1"/>
  <c r="C16" i="268"/>
  <c r="B16" i="268"/>
  <c r="AB14" i="268"/>
  <c r="AB10" i="268" s="1"/>
  <c r="AA14" i="268"/>
  <c r="AI10" i="268"/>
  <c r="AI9" i="268" s="1"/>
  <c r="AG10" i="268"/>
  <c r="AG7" i="268" s="1"/>
  <c r="AE10" i="268"/>
  <c r="AD10" i="268"/>
  <c r="AD9" i="268" s="1"/>
  <c r="AA10" i="268"/>
  <c r="AA9" i="268" s="1"/>
  <c r="Z10" i="268"/>
  <c r="Z9" i="268" s="1"/>
  <c r="W10" i="268"/>
  <c r="W9" i="268" s="1"/>
  <c r="U10" i="268"/>
  <c r="U7" i="268" s="1"/>
  <c r="S10" i="268"/>
  <c r="R10" i="268"/>
  <c r="R9" i="268" s="1"/>
  <c r="O10" i="268"/>
  <c r="O9" i="268" s="1"/>
  <c r="N10" i="268"/>
  <c r="N9" i="268" s="1"/>
  <c r="K10" i="268"/>
  <c r="K9" i="268" s="1"/>
  <c r="I10" i="268"/>
  <c r="I7" i="268" s="1"/>
  <c r="G10" i="268"/>
  <c r="G9" i="268" s="1"/>
  <c r="F10" i="268"/>
  <c r="F9" i="268" s="1"/>
  <c r="E10" i="268"/>
  <c r="E7" i="268" s="1"/>
  <c r="C10" i="268"/>
  <c r="C9" i="268" s="1"/>
  <c r="B10" i="268"/>
  <c r="B9" i="268" s="1"/>
  <c r="AE7" i="268"/>
  <c r="AD7" i="268"/>
  <c r="S7" i="268"/>
  <c r="R7" i="268"/>
  <c r="K7" i="268"/>
  <c r="G7" i="268"/>
  <c r="F7" i="268"/>
  <c r="AJ90" i="267"/>
  <c r="AI90" i="267"/>
  <c r="AG90" i="267"/>
  <c r="AF90" i="267"/>
  <c r="AE90" i="267"/>
  <c r="AD90" i="267"/>
  <c r="AC90" i="267"/>
  <c r="AB90" i="267"/>
  <c r="AA90" i="267"/>
  <c r="Z90" i="267"/>
  <c r="Y90" i="267"/>
  <c r="W90" i="267"/>
  <c r="V90" i="267"/>
  <c r="U90" i="267"/>
  <c r="AJ89" i="267"/>
  <c r="AI89" i="267"/>
  <c r="AG89" i="267"/>
  <c r="AF89" i="267"/>
  <c r="AE89" i="267"/>
  <c r="AD89" i="267"/>
  <c r="AC89" i="267"/>
  <c r="AB89" i="267"/>
  <c r="AA89" i="267"/>
  <c r="Z89" i="267"/>
  <c r="Y89" i="267"/>
  <c r="W89" i="267"/>
  <c r="V89" i="267"/>
  <c r="U89" i="267"/>
  <c r="AJ49" i="267"/>
  <c r="AE49" i="267"/>
  <c r="AD49" i="267"/>
  <c r="AJ46" i="267"/>
  <c r="AI46" i="267"/>
  <c r="AG46" i="267"/>
  <c r="AF46" i="267"/>
  <c r="AE46" i="267"/>
  <c r="AD46" i="267"/>
  <c r="AC46" i="267"/>
  <c r="AB46" i="267"/>
  <c r="AA46" i="267"/>
  <c r="Z46" i="267"/>
  <c r="Y46" i="267"/>
  <c r="W46" i="267"/>
  <c r="V46" i="267"/>
  <c r="U46" i="267"/>
  <c r="AJ45" i="267"/>
  <c r="AI45" i="267"/>
  <c r="AG45" i="267"/>
  <c r="AF45" i="267"/>
  <c r="AE45" i="267"/>
  <c r="AD45" i="267"/>
  <c r="AC45" i="267"/>
  <c r="AB45" i="267"/>
  <c r="AA45" i="267"/>
  <c r="Z45" i="267"/>
  <c r="Y45" i="267"/>
  <c r="W45" i="267"/>
  <c r="V45" i="267"/>
  <c r="U45" i="267"/>
  <c r="AF22" i="267"/>
  <c r="AE22" i="267"/>
  <c r="AD22" i="267"/>
  <c r="AC22" i="267"/>
  <c r="AB22" i="267"/>
  <c r="AA22" i="267"/>
  <c r="Z22" i="267"/>
  <c r="Y22" i="267"/>
  <c r="X22" i="267"/>
  <c r="W22" i="267"/>
  <c r="V22" i="267"/>
  <c r="U22" i="267"/>
  <c r="T22" i="267"/>
  <c r="S22" i="267"/>
  <c r="R22" i="267"/>
  <c r="Q22" i="267"/>
  <c r="P22" i="267"/>
  <c r="O22" i="267"/>
  <c r="N22" i="267"/>
  <c r="M22" i="267"/>
  <c r="L22" i="267"/>
  <c r="K22" i="267"/>
  <c r="J22" i="267"/>
  <c r="I22" i="267"/>
  <c r="H22" i="267"/>
  <c r="G22" i="267"/>
  <c r="F22" i="267"/>
  <c r="E22" i="267"/>
  <c r="D22" i="267"/>
  <c r="C22" i="267"/>
  <c r="B22" i="267"/>
  <c r="O8" i="268" l="1"/>
  <c r="O5" i="268" s="1"/>
  <c r="O6" i="268"/>
  <c r="AB9" i="268"/>
  <c r="AB7" i="268"/>
  <c r="M7" i="268"/>
  <c r="M9" i="268"/>
  <c r="Y9" i="268"/>
  <c r="S8" i="268"/>
  <c r="S5" i="268" s="1"/>
  <c r="S6" i="268"/>
  <c r="AE6" i="268"/>
  <c r="AE8" i="268"/>
  <c r="AE5" i="268" s="1"/>
  <c r="AI35" i="268"/>
  <c r="AI7" i="268"/>
  <c r="R6" i="268"/>
  <c r="R8" i="268"/>
  <c r="R5" i="268" s="1"/>
  <c r="D9" i="268"/>
  <c r="D7" i="268"/>
  <c r="P9" i="268"/>
  <c r="P7" i="268"/>
  <c r="Q7" i="268"/>
  <c r="Q9" i="268"/>
  <c r="AC7" i="268"/>
  <c r="AC9" i="268"/>
  <c r="W7" i="268"/>
  <c r="W35" i="268"/>
  <c r="B8" i="268"/>
  <c r="B5" i="268" s="1"/>
  <c r="B6" i="268"/>
  <c r="W6" i="268"/>
  <c r="W8" i="268"/>
  <c r="W5" i="268" s="1"/>
  <c r="C6" i="268"/>
  <c r="C8" i="268"/>
  <c r="C5" i="268" s="1"/>
  <c r="Z8" i="268"/>
  <c r="Z6" i="268"/>
  <c r="AA8" i="268"/>
  <c r="AA5" i="268" s="1"/>
  <c r="AA6" i="268"/>
  <c r="F6" i="268"/>
  <c r="F8" i="268"/>
  <c r="F5" i="268" s="1"/>
  <c r="AD6" i="268"/>
  <c r="AD8" i="268"/>
  <c r="AD5" i="268" s="1"/>
  <c r="H9" i="268"/>
  <c r="T7" i="268"/>
  <c r="T9" i="268"/>
  <c r="AF9" i="268"/>
  <c r="G6" i="268"/>
  <c r="G8" i="268"/>
  <c r="G5" i="268" s="1"/>
  <c r="J7" i="268"/>
  <c r="J9" i="268"/>
  <c r="V7" i="268"/>
  <c r="V9" i="268"/>
  <c r="AH7" i="268"/>
  <c r="AH9" i="268"/>
  <c r="K6" i="268"/>
  <c r="K8" i="268"/>
  <c r="K5" i="268" s="1"/>
  <c r="AI6" i="268"/>
  <c r="AI8" i="268"/>
  <c r="AI5" i="268" s="1"/>
  <c r="N8" i="268"/>
  <c r="N5" i="268" s="1"/>
  <c r="N6" i="268"/>
  <c r="L7" i="268"/>
  <c r="L9" i="268"/>
  <c r="X7" i="268"/>
  <c r="X9" i="268"/>
  <c r="AJ7" i="268"/>
  <c r="AJ9" i="268"/>
  <c r="O7" i="268"/>
  <c r="Y30" i="268"/>
  <c r="Y35" i="268" s="1"/>
  <c r="Z30" i="268"/>
  <c r="Z35" i="268" s="1"/>
  <c r="Z7" i="268"/>
  <c r="C7" i="268"/>
  <c r="AA7" i="268"/>
  <c r="E9" i="268"/>
  <c r="N7" i="268"/>
  <c r="AB30" i="268"/>
  <c r="AB35" i="268" s="1"/>
  <c r="I9" i="268"/>
  <c r="U9" i="268"/>
  <c r="AG9" i="268"/>
  <c r="B7" i="268"/>
  <c r="H30" i="268"/>
  <c r="H35" i="268" s="1"/>
  <c r="AF30" i="268"/>
  <c r="AF35" i="268" s="1"/>
  <c r="L6" i="268" l="1"/>
  <c r="L8" i="268"/>
  <c r="L5" i="268" s="1"/>
  <c r="J8" i="268"/>
  <c r="J5" i="268" s="1"/>
  <c r="J6" i="268"/>
  <c r="E6" i="268"/>
  <c r="E8" i="268"/>
  <c r="E5" i="268" s="1"/>
  <c r="AC6" i="268"/>
  <c r="AC8" i="268"/>
  <c r="AC5" i="268" s="1"/>
  <c r="AF6" i="268"/>
  <c r="AF8" i="268"/>
  <c r="AF5" i="268" s="1"/>
  <c r="Q6" i="268"/>
  <c r="Q8" i="268"/>
  <c r="Q5" i="268" s="1"/>
  <c r="AF7" i="268"/>
  <c r="Z5" i="268"/>
  <c r="Y8" i="268"/>
  <c r="Y5" i="268" s="1"/>
  <c r="Y6" i="268"/>
  <c r="T6" i="268"/>
  <c r="T8" i="268"/>
  <c r="T5" i="268" s="1"/>
  <c r="P6" i="268"/>
  <c r="P8" i="268"/>
  <c r="P5" i="268" s="1"/>
  <c r="Y7" i="268"/>
  <c r="AG6" i="268"/>
  <c r="AG8" i="268"/>
  <c r="AG5" i="268" s="1"/>
  <c r="AJ6" i="268"/>
  <c r="AJ8" i="268"/>
  <c r="AJ5" i="268" s="1"/>
  <c r="AH6" i="268"/>
  <c r="AH8" i="268"/>
  <c r="AH5" i="268" s="1"/>
  <c r="H6" i="268"/>
  <c r="H8" i="268"/>
  <c r="H5" i="268" s="1"/>
  <c r="M8" i="268"/>
  <c r="M5" i="268" s="1"/>
  <c r="M6" i="268"/>
  <c r="U6" i="268"/>
  <c r="U8" i="268"/>
  <c r="U5" i="268" s="1"/>
  <c r="H7" i="268"/>
  <c r="D6" i="268"/>
  <c r="D8" i="268"/>
  <c r="D5" i="268" s="1"/>
  <c r="I6" i="268"/>
  <c r="I8" i="268"/>
  <c r="I5" i="268" s="1"/>
  <c r="X6" i="268"/>
  <c r="X8" i="268"/>
  <c r="X5" i="268" s="1"/>
  <c r="V8" i="268"/>
  <c r="V5" i="268" s="1"/>
  <c r="V6" i="268"/>
  <c r="AB6" i="268"/>
  <c r="AB8" i="268"/>
  <c r="AB5" i="268" s="1"/>
  <c r="AJ36" i="271" l="1"/>
  <c r="AI36" i="271"/>
  <c r="AH36" i="271"/>
  <c r="AF36" i="271"/>
  <c r="AJ5" i="271"/>
  <c r="AI5" i="271"/>
  <c r="AH5" i="271"/>
  <c r="AF5" i="271"/>
  <c r="AB5" i="271"/>
  <c r="AA5" i="271"/>
  <c r="Z5" i="271"/>
  <c r="Y5" i="271"/>
  <c r="X5" i="271"/>
</calcChain>
</file>

<file path=xl/sharedStrings.xml><?xml version="1.0" encoding="utf-8"?>
<sst xmlns="http://schemas.openxmlformats.org/spreadsheetml/2006/main" count="23842" uniqueCount="415">
  <si>
    <t>Deposits from customers</t>
  </si>
  <si>
    <t>Table of Content</t>
  </si>
  <si>
    <t>Business Split</t>
  </si>
  <si>
    <t>NLB Banka, Sarajevo</t>
  </si>
  <si>
    <t>NLB Banka, Banja Luka</t>
  </si>
  <si>
    <t>NLB Banka, Belgrade</t>
  </si>
  <si>
    <t>NLB Banka, Podgorica</t>
  </si>
  <si>
    <t>Other Information</t>
  </si>
  <si>
    <t>NLB Group</t>
  </si>
  <si>
    <t>NLB d.d.</t>
  </si>
  <si>
    <t>Total NLB Group</t>
  </si>
  <si>
    <t>NLB Banka, Skopje</t>
  </si>
  <si>
    <t>Banking member</t>
  </si>
  <si>
    <t>NLB Banka, Prishtina</t>
  </si>
  <si>
    <t>30 Jun 2016</t>
  </si>
  <si>
    <t>30 Sep 2016</t>
  </si>
  <si>
    <t>31 Dec 2016</t>
  </si>
  <si>
    <t>31 Mar 2017</t>
  </si>
  <si>
    <t>30 Jun 2017</t>
  </si>
  <si>
    <t>30 Sep 2017</t>
  </si>
  <si>
    <t>31 Dec 2017</t>
  </si>
  <si>
    <t>31 Mar 2018</t>
  </si>
  <si>
    <t>30 Jun 2018</t>
  </si>
  <si>
    <t>30 Sep 2018</t>
  </si>
  <si>
    <t>31 Dec 2018</t>
  </si>
  <si>
    <t>1-6 2016</t>
  </si>
  <si>
    <t>1-9 2016</t>
  </si>
  <si>
    <t>1-12 2016</t>
  </si>
  <si>
    <t>1-3 2017</t>
  </si>
  <si>
    <t>1-6 2017</t>
  </si>
  <si>
    <t>1-9 2017</t>
  </si>
  <si>
    <t>1-12 2017</t>
  </si>
  <si>
    <t>1-3 2018</t>
  </si>
  <si>
    <t>1-6 2018</t>
  </si>
  <si>
    <t>1-9 2018</t>
  </si>
  <si>
    <t>1-12 2018</t>
  </si>
  <si>
    <t>Country Split</t>
  </si>
  <si>
    <t>NLB GROUP Key Financials - FY2018 Unaudited results</t>
  </si>
  <si>
    <t>1-3 2019</t>
  </si>
  <si>
    <t>31 Mar 2019</t>
  </si>
  <si>
    <t>-</t>
  </si>
  <si>
    <t>30 Jun 2019</t>
  </si>
  <si>
    <t>1-6 2019</t>
  </si>
  <si>
    <t>30 Sep 2019</t>
  </si>
  <si>
    <t>1-9 2019</t>
  </si>
  <si>
    <t>Total Group (EURm)</t>
  </si>
  <si>
    <t>Grand Total</t>
  </si>
  <si>
    <t>o/w Individuals</t>
  </si>
  <si>
    <t>- term</t>
  </si>
  <si>
    <t>- sight</t>
  </si>
  <si>
    <t>o/w Corporates</t>
  </si>
  <si>
    <t>o/w Others</t>
  </si>
  <si>
    <t xml:space="preserve">Notes: Deposits from customers (more precisely, o/w Individuals) include also structured deposits which are measured at fair value through profit or loss and are matured as of May 2018. </t>
  </si>
  <si>
    <t>Country Split (EURm)</t>
  </si>
  <si>
    <t>NLB Banka Sarajevo</t>
  </si>
  <si>
    <t>NLB Banka Banja Luka</t>
  </si>
  <si>
    <t>NLB Banka Skopje</t>
  </si>
  <si>
    <t>NLB Banka Podgorica</t>
  </si>
  <si>
    <t>NLB banka Prishtina</t>
  </si>
  <si>
    <t>NLB Banka Beograd</t>
  </si>
  <si>
    <t>Yield on deposits</t>
  </si>
  <si>
    <t>o/w State</t>
  </si>
  <si>
    <t>Yield on loans</t>
  </si>
  <si>
    <t>Notes: Data for 2018 are adjusted to new methodology (calculation based on the number of days for the period).</t>
  </si>
  <si>
    <t>ASSET QUALITY - NPLs</t>
  </si>
  <si>
    <t>Gross customer loans*</t>
  </si>
  <si>
    <t>Provisions</t>
  </si>
  <si>
    <t>NPLs</t>
  </si>
  <si>
    <t>NPL coverage ratio</t>
  </si>
  <si>
    <t>NPL ratio</t>
  </si>
  <si>
    <t>5,18%</t>
  </si>
  <si>
    <t>NPE ratio**</t>
  </si>
  <si>
    <t xml:space="preserve">Notes: </t>
  </si>
  <si>
    <t>Split by Banking Member (EURm)</t>
  </si>
  <si>
    <t>Gross customer loans</t>
  </si>
  <si>
    <t>NLB Banka, Beograd</t>
  </si>
  <si>
    <t>Notes: values for member banks are on solo level.</t>
  </si>
  <si>
    <t>NLB Group - Business Split (EURm)</t>
  </si>
  <si>
    <t>Retail</t>
  </si>
  <si>
    <t>o/w Consumer Loans</t>
  </si>
  <si>
    <t>o/w Mortgages</t>
  </si>
  <si>
    <t>SME</t>
  </si>
  <si>
    <t>Corporates</t>
  </si>
  <si>
    <t>Others</t>
  </si>
  <si>
    <t>NPL coverage</t>
  </si>
  <si>
    <t>OTHER INFORMATION</t>
  </si>
  <si>
    <t>Branches per banking member (#)</t>
  </si>
  <si>
    <t>Group</t>
  </si>
  <si>
    <t>Employees per  banking member (#)</t>
  </si>
  <si>
    <t>Active clients per  banking member  (#)</t>
  </si>
  <si>
    <t>Credit Ratings NLB d.d.</t>
  </si>
  <si>
    <t xml:space="preserve">Fitch </t>
  </si>
  <si>
    <t>Rating</t>
  </si>
  <si>
    <t>BB-</t>
  </si>
  <si>
    <t>BB</t>
  </si>
  <si>
    <t>BB+</t>
  </si>
  <si>
    <t>Outlook</t>
  </si>
  <si>
    <t>stable</t>
  </si>
  <si>
    <t>watch evolving</t>
  </si>
  <si>
    <t>B2</t>
  </si>
  <si>
    <t>Ba3</t>
  </si>
  <si>
    <t>Ba1</t>
  </si>
  <si>
    <t>Baa2</t>
  </si>
  <si>
    <t>positive</t>
  </si>
  <si>
    <t>under review</t>
  </si>
  <si>
    <t xml:space="preserve">Standard &amp; Poor´s </t>
  </si>
  <si>
    <t>BBB-</t>
  </si>
  <si>
    <t>developing</t>
  </si>
  <si>
    <t>1-12 2019</t>
  </si>
  <si>
    <t>31 Dec 2019</t>
  </si>
  <si>
    <t>65,05%</t>
  </si>
  <si>
    <t>3,83%</t>
  </si>
  <si>
    <t>31 Mar 2020</t>
  </si>
  <si>
    <t>63,78%</t>
  </si>
  <si>
    <t>3,94%</t>
  </si>
  <si>
    <r>
      <t>Moody´s</t>
    </r>
    <r>
      <rPr>
        <b/>
        <vertAlign val="superscript"/>
        <sz val="8"/>
        <color theme="1"/>
        <rFont val="Arial"/>
        <family val="2"/>
        <charset val="238"/>
      </rPr>
      <t>(1)</t>
    </r>
  </si>
  <si>
    <t>30 Jun2020</t>
  </si>
  <si>
    <t>30 Jun 2020</t>
  </si>
  <si>
    <t>negative</t>
  </si>
  <si>
    <t>30 Sep 2020</t>
  </si>
  <si>
    <t>DEPOSITS</t>
  </si>
  <si>
    <t>YIELDS</t>
  </si>
  <si>
    <t>New methodology, for details see Notes</t>
  </si>
  <si>
    <t>NLB Group Consolidated</t>
  </si>
  <si>
    <t>ROE a.t.</t>
  </si>
  <si>
    <t>ROA a.t.</t>
  </si>
  <si>
    <t>Interest margin (on bearing assets)</t>
  </si>
  <si>
    <t>CIR</t>
  </si>
  <si>
    <t>Cost of Risk (net)</t>
  </si>
  <si>
    <t>LtD</t>
  </si>
  <si>
    <t>NLB d.d., Ljubljana</t>
  </si>
  <si>
    <t>NLB Banka Prishtina</t>
  </si>
  <si>
    <t>Interest margin (on interest bearing assets)</t>
  </si>
  <si>
    <t xml:space="preserve">Calculated on the basis of interest bearing assets. Interest margin data for 2018 are adjusted to new methodology (calculation based on the number of days for the period). </t>
  </si>
  <si>
    <t>31 Dec 2020</t>
  </si>
  <si>
    <t>Baa1</t>
  </si>
  <si>
    <t>As of December 2020 NLB Group data include also Komercijalna Banka group.</t>
  </si>
  <si>
    <t>1-12 2020</t>
  </si>
  <si>
    <t>1-9 2020</t>
  </si>
  <si>
    <t>1-6 2020</t>
  </si>
  <si>
    <t>1-3 2020</t>
  </si>
  <si>
    <t>ROE a.t., ROA a.t., Interest margin (on bearing assets) and Cost of Risk (net) for 1-12 2020 NLB Group Consolidated are calculated w/o Komercijalna Banka group.</t>
  </si>
  <si>
    <t>Net loans to customers/ Deposits from customers ratio; excluding BAMC bond.</t>
  </si>
  <si>
    <t>Non Controlling Interests</t>
  </si>
  <si>
    <t>Other impairments and provisions</t>
  </si>
  <si>
    <t>Impairments and provisions for credit risk</t>
  </si>
  <si>
    <t>Depreciation and amortization</t>
  </si>
  <si>
    <t>Net income from financial transactions</t>
  </si>
  <si>
    <t>Dividend income</t>
  </si>
  <si>
    <t>Net fee and commission income</t>
  </si>
  <si>
    <t>Fee and commission expense</t>
  </si>
  <si>
    <t>Fee and commission income</t>
  </si>
  <si>
    <t>Net interest income</t>
  </si>
  <si>
    <t>Interest and similar expense</t>
  </si>
  <si>
    <t>Interest and similar income</t>
  </si>
  <si>
    <t>NLB d.d. Income Statement (EURm)</t>
  </si>
  <si>
    <t>NLB Group Income Statement (EURm)</t>
  </si>
  <si>
    <t>INCOME STATEMENT</t>
  </si>
  <si>
    <t>Total capital ratio</t>
  </si>
  <si>
    <t>CET1 ratio</t>
  </si>
  <si>
    <t>RWAs</t>
  </si>
  <si>
    <t>Total Capital</t>
  </si>
  <si>
    <t>CET1 Capital</t>
  </si>
  <si>
    <t>Total Liabilities &amp; Equity</t>
  </si>
  <si>
    <t>Total Equity</t>
  </si>
  <si>
    <t>Shareholders' funds</t>
  </si>
  <si>
    <t>Total Liabilities</t>
  </si>
  <si>
    <t>Other liabilities</t>
  </si>
  <si>
    <t>Subordinated liabilities</t>
  </si>
  <si>
    <t>Borrowings</t>
  </si>
  <si>
    <t>- Individuals</t>
  </si>
  <si>
    <t>- State</t>
  </si>
  <si>
    <t>- Corporates</t>
  </si>
  <si>
    <t>LIABILITIES &amp; EQUITY</t>
  </si>
  <si>
    <t>Total Assets</t>
  </si>
  <si>
    <t>Other assets</t>
  </si>
  <si>
    <t>- BAMC bonds</t>
  </si>
  <si>
    <t>o/w gross loans</t>
  </si>
  <si>
    <t>Loans and advances to customers</t>
  </si>
  <si>
    <t>o/w provisions</t>
  </si>
  <si>
    <t>o/w Non-trading Book</t>
  </si>
  <si>
    <t>o/w Trading Book</t>
  </si>
  <si>
    <t>Financial instruments</t>
  </si>
  <si>
    <t>ASSETS</t>
  </si>
  <si>
    <t>NLB d.d. Balance sheet (EURm)</t>
  </si>
  <si>
    <t xml:space="preserve">o/w impairments and valuation </t>
  </si>
  <si>
    <t>o/w impairments</t>
  </si>
  <si>
    <t>NLB Group Balance sheet (EURm)</t>
  </si>
  <si>
    <t>BALANCE SHEET</t>
  </si>
  <si>
    <t>Capital requirement for Operational risk</t>
  </si>
  <si>
    <t>Capital requirement for Market risk</t>
  </si>
  <si>
    <t>Capital requirement for Credit risk</t>
  </si>
  <si>
    <t>TOTAL CAPITAL REQUIREMENT</t>
  </si>
  <si>
    <t>Consolidated risk weighted assets (RWA) (Operational risk)</t>
  </si>
  <si>
    <t>Consolidated risk weighted assets (RWA) (Market risk + CVA)</t>
  </si>
  <si>
    <t xml:space="preserve">Consolidated risk weighted assets (RWA) (Credit risk) </t>
  </si>
  <si>
    <t>Consolidated risk weighted assets (RWA) (Credit&amp;Market&amp;Operational risk)</t>
  </si>
  <si>
    <t xml:space="preserve">Minority interests </t>
  </si>
  <si>
    <t xml:space="preserve">Paid up capital instruments and subordinated loans </t>
  </si>
  <si>
    <t>Tier 2</t>
  </si>
  <si>
    <t>Additional Tier 1 capital</t>
  </si>
  <si>
    <t>CET1 capital elements or deductions - other</t>
  </si>
  <si>
    <t>Deferred tax assets</t>
  </si>
  <si>
    <t>Goodwill and other intangible assets</t>
  </si>
  <si>
    <t>Value adjustments due to the requirements for prudent valuation</t>
  </si>
  <si>
    <t>Cash flow hedge reserve</t>
  </si>
  <si>
    <t>Adjustments to CET1 due to prudential filters</t>
  </si>
  <si>
    <t>Other reserves</t>
  </si>
  <si>
    <t>Accumulated other comprehensive income and other reserves</t>
  </si>
  <si>
    <t xml:space="preserve">Eligible interim/year-end profit or loss </t>
  </si>
  <si>
    <t>Retained earnings</t>
  </si>
  <si>
    <t>Paid in capital</t>
  </si>
  <si>
    <t>Common Equity Tier 1 capital</t>
  </si>
  <si>
    <t>Tier 1 capital</t>
  </si>
  <si>
    <t>Own funds</t>
  </si>
  <si>
    <t>Common Equity Tier 1 capital ratio</t>
  </si>
  <si>
    <t>Tier 1 ratio</t>
  </si>
  <si>
    <t>NLB Group (in EUR million)</t>
  </si>
  <si>
    <t>Consolidated CA (capital adequacy) according to Basel 3 regulation implementation, based on IFRS financials</t>
  </si>
  <si>
    <t>Other general and administrative expenses</t>
  </si>
  <si>
    <t>Employee costs</t>
  </si>
  <si>
    <t>NLB Banka Prishtina Income Statement (EURm)</t>
  </si>
  <si>
    <t>NLB Banka Banja Luka Income Statement (EURm)</t>
  </si>
  <si>
    <t>1-3 019</t>
  </si>
  <si>
    <t>NLB Banka Beograd Income Statement (EURm)</t>
  </si>
  <si>
    <t>NLB Banka Skopje Income Statement (EURm)</t>
  </si>
  <si>
    <t>NLB Banka Sarajevo Income Statement (EURm)</t>
  </si>
  <si>
    <t>NLB Banka Podgorica Income Statement (EURm)</t>
  </si>
  <si>
    <t>INCOME STATEMENT - subs</t>
  </si>
  <si>
    <t>Investment property</t>
  </si>
  <si>
    <t>o/w impairments and valuation</t>
  </si>
  <si>
    <t>NLB Banka Prishtina Balance sheet (EURm)</t>
  </si>
  <si>
    <t>NLB Banka Banja Luka Balance sheet (EURm)</t>
  </si>
  <si>
    <t>NLB Banka Beograd Balance sheet (EURm)</t>
  </si>
  <si>
    <t>NLB Banka Skopje Balance sheet (EURm)</t>
  </si>
  <si>
    <t>NLB Banka Sarajevo Balance sheet (EURm)</t>
  </si>
  <si>
    <t>NLB Banka Podgorica Balance sheet (EURm)</t>
  </si>
  <si>
    <t>BALANCE SHEET - subs</t>
  </si>
  <si>
    <t>1-3 2021</t>
  </si>
  <si>
    <t>31 Mar 2021</t>
  </si>
  <si>
    <t>Komercijalna banka Banja Luka* (EURm)</t>
  </si>
  <si>
    <t>Komercijalna banka Podgorica* (EURm)</t>
  </si>
  <si>
    <t>Komercijalna banka Banja Luka (EURm)*</t>
  </si>
  <si>
    <t>Komercijalna banka Podgorica (EURm)*</t>
  </si>
  <si>
    <t>* Individual financial statements of entity Komercijalna banka Beograd can be different from presented, due to intial recognition of acquired assts and liabilities at fair value.</t>
  </si>
  <si>
    <t>* Individual financial statements of entity Komercijalna banka Banja Luka can be different from presented, due to intial recognition of acquired assts and liabilities at fair value.</t>
  </si>
  <si>
    <t>* Individual financial statements of entity Komercijalna banka Podgorica can be different from presented, due to intial recognition of acquired assts and liabilities at fair value.</t>
  </si>
  <si>
    <t>Data for 1-12 2020 NLB Group are calculated w/o Komercijalna Banka group. Komercijalna Banka group is included in NLB group data from 2021 on.</t>
  </si>
  <si>
    <t>Komercijalna Banka Banja Luka</t>
  </si>
  <si>
    <t>Komercijalna Banka Podgorica</t>
  </si>
  <si>
    <t>Data for Komercijalna banka Beograd, Banja Luka and Podgorica included from 2021 on.</t>
  </si>
  <si>
    <t>Komercijalna banka, Banja Luka</t>
  </si>
  <si>
    <t>Komercijalna banka, Podgorica</t>
  </si>
  <si>
    <t>(2)</t>
  </si>
  <si>
    <t>30 Jun 2021</t>
  </si>
  <si>
    <t>1-6 2021</t>
  </si>
  <si>
    <t/>
  </si>
  <si>
    <t>1-9 2021</t>
  </si>
  <si>
    <t>30 Sep 2021</t>
  </si>
  <si>
    <t>Insufficient coverage for non-performing exposures</t>
  </si>
  <si>
    <t>31 Dec 2021</t>
  </si>
  <si>
    <t>1-12 2021</t>
  </si>
  <si>
    <t>1-12 2021**</t>
  </si>
  <si>
    <t>** In December 2021 Komercijalna banka Beograd sold its subsidiary Komercijalna banka Banja Luka. In the Income statement is included Profit until the day of the sale.</t>
  </si>
  <si>
    <t>** In November 2021, Komercijalna banka Podgorica merged with NLB Banka, Podgorica. In the Income statement is included Loss until the day of the merger.</t>
  </si>
  <si>
    <t xml:space="preserve">** In November 2021, Komercijalna banka Podgorica merged with NLB Banka, Podgorica. </t>
  </si>
  <si>
    <t xml:space="preserve">** In December 2021 Komercijalna banka Beograd sold its subsidiary Komercijalna banka Banja Luka. </t>
  </si>
  <si>
    <t>31 Dec 2021**</t>
  </si>
  <si>
    <t>Other impairments and provisions**</t>
  </si>
  <si>
    <t xml:space="preserve">Merger of NLB Banka, Podgorica and Komercijalna banka, Podgorica in November 2021 and sale of Komercijalna Banka, Banja Luka in December 2021. </t>
  </si>
  <si>
    <t>Back</t>
  </si>
  <si>
    <t>Komercijalna Banka, Banja Luka</t>
  </si>
  <si>
    <t>Komercijalna Banka, Podgorica</t>
  </si>
  <si>
    <t>1-3 2022</t>
  </si>
  <si>
    <t>31 Mar 2022</t>
  </si>
  <si>
    <t>N Banka, Ljubljana (EURm)*</t>
  </si>
  <si>
    <t>* Individual financial statements of entity N Banka, Ljubljana can be different from presented, due to intial recognition of acquired assts and liabilities at fair value.</t>
  </si>
  <si>
    <t>N Banka d.d., Ljubljana</t>
  </si>
  <si>
    <t>N Banka</t>
  </si>
  <si>
    <t>N Banka, Ljubljana</t>
  </si>
  <si>
    <t>30 Jun 2022</t>
  </si>
  <si>
    <t>57,48%</t>
  </si>
  <si>
    <t>2,19%</t>
  </si>
  <si>
    <t>NLB Komercijalna banka Beograd</t>
  </si>
  <si>
    <t>1-6 2022</t>
  </si>
  <si>
    <t>1-6 2022*</t>
  </si>
  <si>
    <t>NLB Komercijalna banka Beograd (EURm)*</t>
  </si>
  <si>
    <t>1-6 2022***</t>
  </si>
  <si>
    <t>* In April 2022, NLB Banka Beograd merged with Komercijalna banka, Beograd. In the Income statement is included Profit until the day of the merger.</t>
  </si>
  <si>
    <t>** Between Other impairment and provisions is as at 31 December 2021 included Impairmet of investments in subsidiaries in the amount of EUR 6.6 million.</t>
  </si>
  <si>
    <t>*** In April 2022, NLB Banka Beograd merged with Komercijalna banka, Beograd. From 30 April 2022, the bank operates under the new name NLB Komercijalna banka a.d. Beograd.</t>
  </si>
  <si>
    <t>30 Jun 2022*</t>
  </si>
  <si>
    <t>30 Jun 2022**</t>
  </si>
  <si>
    <t xml:space="preserve">* In April 2022, NLB Banka Beograd merged with Komercijalna banka, Beograd. </t>
  </si>
  <si>
    <t>** In April 2022, NLB Banka Beograd merged with Komercijalna banka, Beograd. From 30 April 2022, the bank operates under the new name NLB Komercijalna banka a.d. Beograd.</t>
  </si>
  <si>
    <r>
      <t>7B Performance and other indicators of NLB Group member banks (IFRS)</t>
    </r>
    <r>
      <rPr>
        <b/>
        <vertAlign val="superscript"/>
        <sz val="11"/>
        <rFont val="Arial"/>
        <family val="2"/>
        <charset val="238"/>
      </rPr>
      <t>1</t>
    </r>
  </si>
  <si>
    <t>Komercijalna Banka, Beograd and NLB Banka, Beograd merged and from 30 April 2022 on the bank operates under the new name NLB Komercijalna banka a.d. Beograd; data and calculation of ratios include KB, Beograd and NLB Banka, Beograd</t>
  </si>
  <si>
    <t>NLB Komercijalna Banka, Beograd (as of 30.4.2022)</t>
  </si>
  <si>
    <t>NLB Banka, Beograd (merged with KB BG as of 30.4.2022)</t>
  </si>
  <si>
    <t>BBB</t>
  </si>
  <si>
    <t>1-9 2022</t>
  </si>
  <si>
    <t>30 Sep 2022</t>
  </si>
  <si>
    <t>30 sep 2022</t>
  </si>
  <si>
    <t>Komercijalna Banka Beograd</t>
  </si>
  <si>
    <t>31 Dec 2022</t>
  </si>
  <si>
    <t>1-12 2022</t>
  </si>
  <si>
    <t>Paid up capital instruments</t>
  </si>
  <si>
    <t>For NLB Group Consolidated ROE a.t.=12.2%, ROA a.t.=1.2% for 1-12 2022, if calculated w/o inclusion of negative goodwill (N Banka EUR 172.8 million, NLB Lease&amp;Go Leasing, Beograd EUR 0.1 million).</t>
  </si>
  <si>
    <t>Other debt securities in issue</t>
  </si>
  <si>
    <t>31 Mar 2023</t>
  </si>
  <si>
    <t>1-3 2023</t>
  </si>
  <si>
    <t>A3</t>
  </si>
  <si>
    <t xml:space="preserve">(1) Unsolicited rating. </t>
  </si>
  <si>
    <t>1-6 2023</t>
  </si>
  <si>
    <t>30 Jun 2023</t>
  </si>
  <si>
    <t>61,80%</t>
  </si>
  <si>
    <t>1,62%</t>
  </si>
  <si>
    <t>*Values for NLB Group are on consolidated level.</t>
  </si>
  <si>
    <t>**Gross customer loans: Credit portfolio also includes advances to banks and central banks.</t>
  </si>
  <si>
    <t xml:space="preserve">*** The calculation of NPE by EBA, that includes the share of non-performing exposures in the portfolio that includes debt securities (without trading book), loans and advances, other financial assets and off-balance sheet exposures. </t>
  </si>
  <si>
    <t>Notes: Others includes financial institutions and state, Consumer loans include all loans, that are not mortgage</t>
  </si>
  <si>
    <t>30 Sep 2023</t>
  </si>
  <si>
    <t>1-9 2023</t>
  </si>
  <si>
    <t xml:space="preserve">Acquisition of Slovenian Sberbank in March 2022 (renamed to N Banka). Merger of NLB and N Banka on 1 September 2023. </t>
  </si>
  <si>
    <t>63,00%</t>
  </si>
  <si>
    <t>1,57%</t>
  </si>
  <si>
    <t xml:space="preserve">                  Consumer loans include all Retail loans, that are not mortgage</t>
  </si>
  <si>
    <t>Share of profit from investments in associates and joint ventures</t>
  </si>
  <si>
    <t>Cash, cash balances at central banks and other demand deposits 
at banks</t>
  </si>
  <si>
    <t xml:space="preserve">Loans and advances to banks </t>
  </si>
  <si>
    <t>Investments in associates and joint ventures</t>
  </si>
  <si>
    <t>Property and equipment</t>
  </si>
  <si>
    <t>1-9 2023**</t>
  </si>
  <si>
    <t>Cash, cah balances with central banks and other demand deposits at banks</t>
  </si>
  <si>
    <t>Loans and advances to banks</t>
  </si>
  <si>
    <t>Deposits from banks and central banks</t>
  </si>
  <si>
    <t>30 Sep 2023**</t>
  </si>
  <si>
    <t xml:space="preserve">** On 1 September 2023, N banka merged with NLB d.d., Ljubljana. </t>
  </si>
  <si>
    <t>1-12 2023</t>
  </si>
  <si>
    <t>Other operating income</t>
  </si>
  <si>
    <t>Total net operating income</t>
  </si>
  <si>
    <t>Total costs</t>
  </si>
  <si>
    <t>Result before impairments and provisions</t>
  </si>
  <si>
    <t>Impairmet of investments in subsidiaries, associates and joint ventures</t>
  </si>
  <si>
    <t>Result before tax</t>
  </si>
  <si>
    <t>Income tax</t>
  </si>
  <si>
    <t>Result of non-controlling interests</t>
  </si>
  <si>
    <t>Result after tax attributable to owners of the parent</t>
  </si>
  <si>
    <t xml:space="preserve">Result after tax </t>
  </si>
  <si>
    <t>31 Dec 2023</t>
  </si>
  <si>
    <t>Intangible assets</t>
  </si>
  <si>
    <t>Investments in subsidiaries, associates and joint ventures</t>
  </si>
  <si>
    <t>Result after tax</t>
  </si>
  <si>
    <t>Intagible assets</t>
  </si>
  <si>
    <t>64,61%</t>
  </si>
  <si>
    <t>1,48%</t>
  </si>
  <si>
    <t>Notes: consolidated data. Data for Komercijalna banka Beograd, Banja Luka and Podgorica included from December 2020 on. Merger of NLB Banka, Podgorica and Komercijalna banka, Podgorica in November 2021 and sale of Komercijalna Banka, Banja Luka in December 2021. Acquisition of Slovenian Sberbank in March 2022 (renamed to N Banka). Data for N Banka included from March 2022 on.</t>
  </si>
  <si>
    <t>ROE and ROA for 1-3 2022, 1-6 2022 and 1-9 2022 calculated without negative goodwill from acquisition of N Banka and effects of EUR 8.9 million of 12-month expected credit losses recognised at acquisition date for performing portfolio for N Banka not annualized; for CoR 2022 calculation effects of EUR 8.9 million of 12-month expected credit losses recognised at acquisition date for performing portfolio for N Banka not annualized.</t>
  </si>
  <si>
    <t>Gain from bargain purchase</t>
  </si>
  <si>
    <t>** On 1 September 2023, N banka merged with NLB d.d., Ljubljana. In the Income statement is included Result until the day of the merger.</t>
  </si>
  <si>
    <t>31 Mar 2024</t>
  </si>
  <si>
    <t>1-3 2024</t>
  </si>
  <si>
    <t>30 Jun 2024</t>
  </si>
  <si>
    <t>1-6 2024</t>
  </si>
  <si>
    <t>CoR = credit impairments and provisions (annualised level) / average net loans to customers. Credit impairments and provisions include impairments on loans from customers and provisions for off balance. Due to the annualisation of credit impairments and provisions, the calculation of CoR is strongly influenced by the release of credit impairment and provisions related to the changes in risk parameters in Q2 2024. Without the annualisation of the effect of changes in risk parameters, the CoR for the period 1-6 2024 for NLB Group would stand at -1 bps.</t>
  </si>
  <si>
    <t>1-9 2024</t>
  </si>
  <si>
    <t>30 Sept 2024</t>
  </si>
  <si>
    <t>30 Sep 2024</t>
  </si>
  <si>
    <t>31 Dec 2024</t>
  </si>
  <si>
    <t xml:space="preserve">Notes:  Acquisition of Slovenian Sberbank in March 2022 (renamed to N Banka). Merger of NLB Komercijalna Banka, Beograd  and NLB Banka, Beograd finalized on 29 April 2022. Merger of NLB and N Banka on 1 September 2023. </t>
  </si>
  <si>
    <t>Notes:  Acquisition of Slovenian Sberbank in March 2022 (renamed to N Banka). Merger of NLB Komercijalna Banka, Beograd  and NLB Banka, Beograd finalized on 29 April 2022. Merger of N Banka in September 2023.</t>
  </si>
  <si>
    <t>1-12 2024</t>
  </si>
  <si>
    <t>31 Mar 2025</t>
  </si>
  <si>
    <t>1-3 2025</t>
  </si>
  <si>
    <t>q1 2025</t>
  </si>
  <si>
    <t>BBB+</t>
  </si>
  <si>
    <t>30 Jun 2025</t>
  </si>
  <si>
    <t>1-6 2025</t>
  </si>
  <si>
    <t xml:space="preserve">NLB Komercijalna Banka, Beograd </t>
  </si>
  <si>
    <t xml:space="preserve">Cost to income ratio. CIR for year 2019 is adjusted to changed schemes prescribed by the BoS (relocation of some items from net other income to other general and administrative expenses). More details in note 2.3 in the chapter Unaudited condensed interim financial statements of NLB Group and NLB. Tax on balance sheet excluded from the calculation in NLB Group and NLB for the year 2024 and on. From June 2025 onwards, CIR is adjusted to the new methodology, operating lease is presentend on a net basis: non-interest income and related costs are netted by the amount of amortisation. </t>
  </si>
  <si>
    <t>30 Sep 2025</t>
  </si>
  <si>
    <t>59,70%</t>
  </si>
  <si>
    <t>1,66%</t>
  </si>
  <si>
    <t>61,76%</t>
  </si>
  <si>
    <t>1,52%</t>
  </si>
  <si>
    <t>1-9 2025</t>
  </si>
  <si>
    <t>31 Dec 2025</t>
  </si>
  <si>
    <t>49,40%</t>
  </si>
  <si>
    <t>2,02%</t>
  </si>
  <si>
    <t>1-12 2025</t>
  </si>
  <si>
    <t>1-3 2026</t>
  </si>
  <si>
    <t>31 Mar 2026</t>
  </si>
  <si>
    <t>A2</t>
  </si>
  <si>
    <t>50,42%</t>
  </si>
  <si>
    <t>1,98%</t>
  </si>
  <si>
    <t>NLB GROUP Key Financials - 1H 2026</t>
  </si>
  <si>
    <t>30 Jun 2026</t>
  </si>
  <si>
    <t>53,19%</t>
  </si>
  <si>
    <t>1,96%</t>
  </si>
  <si>
    <t>1-6 2026</t>
  </si>
  <si>
    <t>q2 2026</t>
  </si>
  <si>
    <t xml:space="preserve">Income Statement </t>
  </si>
  <si>
    <t xml:space="preserve">Balance Sheet </t>
  </si>
  <si>
    <t>Consolidated CAR</t>
  </si>
  <si>
    <t>Asset quality - NPLs</t>
  </si>
  <si>
    <t xml:space="preserve">Deposits </t>
  </si>
  <si>
    <t>Yields</t>
  </si>
  <si>
    <t>Subsidiaries - Income Statement</t>
  </si>
  <si>
    <t xml:space="preserve">Subsidiaries - Balance Sheet </t>
  </si>
  <si>
    <t>Performance indicators</t>
  </si>
  <si>
    <t xml:space="preserve">Branches per banking member </t>
  </si>
  <si>
    <t xml:space="preserve">Employees per banking member </t>
  </si>
  <si>
    <t xml:space="preserve">Active clients per banking member </t>
  </si>
  <si>
    <t xml:space="preserve">Credit Ratings </t>
  </si>
  <si>
    <t xml:space="preserve">ROTE a.t. new indicator for NLB Group calculated from 1-12 2025 on. Return on tangible equity is calculated as annualised result a.t., reduced for AT1 coupons, divided by the average equity, reduced for average intangible assets and average AT1 capital.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</si>
</sst>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 #,##0.00_-;_-* &quot;-&quot;??_-;_-@_-"/>
    <numFmt numFmtId="164" formatCode="[$-809]dd\ mmmm\ yyyy"/>
    <numFmt numFmtId="165" formatCode="#,##0.0"/>
    <numFmt numFmtId="166" formatCode="0.0%"/>
    <numFmt numFmtId="167" formatCode="_-* #,##0.00\ [$€-1]_-;\-* #,##0.00\ [$€-1]_-;_-* &quot;-&quot;??\ [$€-1]_-"/>
    <numFmt numFmtId="168" formatCode="d/\ mmm\ yyyy"/>
    <numFmt numFmtId="169" formatCode="#,###,,"/>
    <numFmt numFmtId="170" formatCode="#,##0_ ;\-#,##0\ "/>
    <numFmt numFmtId="171" formatCode="#,##0.0;\(#,##0.0\);&quot;-&quot;"/>
    <numFmt numFmtId="172" formatCode="#,##0.000"/>
    <numFmt numFmtId="173" formatCode="[$-809]mmm\ yy"/>
    <numFmt numFmtId="174" formatCode="#,##0;\(#,##0\);&quot;-&quot;"/>
    <numFmt numFmtId="175" formatCode="#,##0.0000000"/>
    <numFmt numFmtId="176" formatCode="0.000"/>
    <numFmt numFmtId="177" formatCode="0.0000000%"/>
    <numFmt numFmtId="178" formatCode="#,##0.0000"/>
    <numFmt numFmtId="179" formatCode="_-* #,##0_-;\-* #,##0_-;_-* &quot;-&quot;??_-;_-@_-"/>
  </numFmts>
  <fonts count="51" x14ac:knownFonts="1">
    <font>
      <sz val="11"/>
      <color theme="1"/>
      <name val="Calibri"/>
      <family val="2"/>
      <scheme val="minor"/>
    </font>
    <font>
      <sz val="11"/>
      <color theme="1"/>
      <name val="Calibri"/>
      <family val="2"/>
      <scheme val="minor"/>
    </font>
    <font>
      <sz val="10"/>
      <color theme="1"/>
      <name val="Arial"/>
      <family val="2"/>
    </font>
    <font>
      <b/>
      <sz val="8"/>
      <color theme="0"/>
      <name val="Arial"/>
      <family val="2"/>
    </font>
    <font>
      <sz val="8"/>
      <color theme="1"/>
      <name val="Arial"/>
      <family val="2"/>
    </font>
    <font>
      <b/>
      <sz val="8"/>
      <color theme="1"/>
      <name val="Arial"/>
      <family val="2"/>
    </font>
    <font>
      <u/>
      <sz val="11"/>
      <color theme="10"/>
      <name val="Calibri"/>
      <family val="2"/>
      <scheme val="minor"/>
    </font>
    <font>
      <b/>
      <u/>
      <sz val="8"/>
      <color theme="1"/>
      <name val="Arial"/>
      <family val="2"/>
    </font>
    <font>
      <u/>
      <sz val="8"/>
      <color theme="1"/>
      <name val="Arial"/>
      <family val="2"/>
    </font>
    <font>
      <b/>
      <sz val="14"/>
      <color theme="1"/>
      <name val="Arial"/>
      <family val="2"/>
    </font>
    <font>
      <b/>
      <sz val="16"/>
      <color theme="0"/>
      <name val="Arial"/>
      <family val="2"/>
    </font>
    <font>
      <b/>
      <sz val="9"/>
      <color theme="1"/>
      <name val="Arial"/>
      <family val="2"/>
    </font>
    <font>
      <sz val="9"/>
      <color theme="1"/>
      <name val="Arial"/>
      <family val="2"/>
    </font>
    <font>
      <u/>
      <sz val="11"/>
      <color theme="0"/>
      <name val="Arial"/>
      <family val="2"/>
    </font>
    <font>
      <sz val="8"/>
      <color theme="1" tint="0.499984740745262"/>
      <name val="Arial"/>
      <family val="2"/>
    </font>
    <font>
      <u/>
      <sz val="11"/>
      <color rgb="FF28007D"/>
      <name val="Calibri"/>
      <family val="2"/>
      <scheme val="minor"/>
    </font>
    <font>
      <sz val="10"/>
      <name val="Tahoma"/>
      <family val="2"/>
      <charset val="238"/>
    </font>
    <font>
      <sz val="8"/>
      <name val="Arial"/>
      <family val="2"/>
      <charset val="238"/>
    </font>
    <font>
      <u/>
      <sz val="10"/>
      <color indexed="12"/>
      <name val="Tahoma"/>
      <family val="2"/>
      <charset val="238"/>
    </font>
    <font>
      <u/>
      <sz val="11"/>
      <color theme="10"/>
      <name val="Calibri"/>
      <family val="2"/>
      <charset val="238"/>
      <scheme val="minor"/>
    </font>
    <font>
      <sz val="10"/>
      <name val="Arial"/>
      <family val="2"/>
      <charset val="238"/>
    </font>
    <font>
      <u/>
      <sz val="10"/>
      <color indexed="12"/>
      <name val="Arial"/>
      <family val="2"/>
      <charset val="238"/>
    </font>
    <font>
      <sz val="11"/>
      <name val="Arial CE"/>
      <charset val="238"/>
    </font>
    <font>
      <sz val="8"/>
      <color theme="1"/>
      <name val="Arial"/>
      <family val="2"/>
      <charset val="238"/>
    </font>
    <font>
      <sz val="11"/>
      <color theme="1"/>
      <name val="Calibri"/>
      <family val="2"/>
      <charset val="238"/>
      <scheme val="minor"/>
    </font>
    <font>
      <b/>
      <sz val="9"/>
      <color theme="0"/>
      <name val="Arial"/>
      <family val="2"/>
    </font>
    <font>
      <sz val="8"/>
      <color rgb="FFFF0000"/>
      <name val="Arial"/>
      <family val="2"/>
    </font>
    <font>
      <sz val="10"/>
      <color rgb="FF000000"/>
      <name val="Arial"/>
      <family val="2"/>
      <charset val="238"/>
    </font>
    <font>
      <b/>
      <vertAlign val="superscript"/>
      <sz val="8"/>
      <color theme="1"/>
      <name val="Arial"/>
      <family val="2"/>
      <charset val="238"/>
    </font>
    <font>
      <b/>
      <sz val="11"/>
      <name val="Arial"/>
      <family val="2"/>
      <charset val="238"/>
    </font>
    <font>
      <b/>
      <vertAlign val="superscript"/>
      <sz val="11"/>
      <name val="Arial"/>
      <family val="2"/>
      <charset val="238"/>
    </font>
    <font>
      <b/>
      <sz val="9"/>
      <name val="Arial"/>
      <family val="2"/>
      <charset val="238"/>
    </font>
    <font>
      <sz val="8"/>
      <color indexed="10"/>
      <name val="Arial"/>
      <family val="2"/>
      <charset val="238"/>
    </font>
    <font>
      <b/>
      <sz val="8"/>
      <name val="Arial"/>
      <family val="2"/>
      <charset val="238"/>
    </font>
    <font>
      <sz val="8"/>
      <name val="Arial CE"/>
      <charset val="238"/>
    </font>
    <font>
      <b/>
      <sz val="10"/>
      <name val="Arial"/>
      <family val="2"/>
      <charset val="238"/>
    </font>
    <font>
      <b/>
      <sz val="11"/>
      <name val="Arial CE"/>
      <charset val="238"/>
    </font>
    <font>
      <b/>
      <sz val="8"/>
      <name val="Arial CE"/>
      <charset val="238"/>
    </font>
    <font>
      <b/>
      <sz val="16"/>
      <color theme="0"/>
      <name val="Arial"/>
      <family val="2"/>
      <charset val="238"/>
    </font>
    <font>
      <sz val="11"/>
      <color theme="0" tint="-0.14999847407452621"/>
      <name val="Arial CE"/>
      <charset val="238"/>
    </font>
    <font>
      <sz val="8"/>
      <name val="Arial"/>
      <family val="2"/>
    </font>
    <font>
      <b/>
      <sz val="8"/>
      <name val="Arial"/>
      <family val="2"/>
    </font>
    <font>
      <b/>
      <sz val="8"/>
      <color theme="1"/>
      <name val="Arial"/>
      <family val="2"/>
      <charset val="238"/>
    </font>
    <font>
      <vertAlign val="superscript"/>
      <sz val="8"/>
      <color theme="1"/>
      <name val="Arial"/>
      <family val="2"/>
    </font>
    <font>
      <sz val="8"/>
      <color theme="9" tint="-0.249977111117893"/>
      <name val="Arial"/>
      <family val="2"/>
      <charset val="238"/>
    </font>
    <font>
      <sz val="8"/>
      <color theme="1"/>
      <name val="Calibri"/>
      <family val="2"/>
      <charset val="238"/>
      <scheme val="minor"/>
    </font>
    <font>
      <sz val="9"/>
      <color rgb="FFFF0000"/>
      <name val="Arial"/>
      <family val="2"/>
    </font>
    <font>
      <sz val="8"/>
      <name val="Calibri"/>
      <family val="2"/>
      <scheme val="minor"/>
    </font>
    <font>
      <b/>
      <sz val="9"/>
      <color theme="1"/>
      <name val="Arial"/>
      <family val="2"/>
      <charset val="238"/>
    </font>
    <font>
      <b/>
      <sz val="9"/>
      <color rgb="FF000000"/>
      <name val="Arial"/>
      <family val="2"/>
      <charset val="238"/>
    </font>
    <font>
      <sz val="8"/>
      <color theme="0"/>
      <name val="Arial"/>
      <family val="2"/>
    </font>
  </fonts>
  <fills count="10">
    <fill>
      <patternFill patternType="none"/>
    </fill>
    <fill>
      <patternFill patternType="gray125"/>
    </fill>
    <fill>
      <patternFill patternType="solid">
        <fgColor rgb="FF28007D"/>
        <bgColor indexed="64"/>
      </patternFill>
    </fill>
    <fill>
      <patternFill patternType="solid">
        <fgColor rgb="FFCAD22B"/>
        <bgColor indexed="64"/>
      </patternFill>
    </fill>
    <fill>
      <patternFill patternType="solid">
        <fgColor theme="0"/>
        <bgColor indexed="64"/>
      </patternFill>
    </fill>
    <fill>
      <patternFill patternType="solid">
        <fgColor rgb="FFECEFAF"/>
        <bgColor indexed="64"/>
      </patternFill>
    </fill>
    <fill>
      <patternFill patternType="solid">
        <fgColor rgb="FFE8DDFF"/>
        <bgColor indexed="64"/>
      </patternFill>
    </fill>
    <fill>
      <patternFill patternType="solid">
        <fgColor rgb="FFFFFF99"/>
        <bgColor indexed="64"/>
      </patternFill>
    </fill>
    <fill>
      <patternFill patternType="solid">
        <fgColor rgb="FFFFFFCC"/>
        <bgColor indexed="64"/>
      </patternFill>
    </fill>
    <fill>
      <patternFill patternType="solid">
        <fgColor theme="0" tint="-4.9989318521683403E-2"/>
        <bgColor indexed="64"/>
      </patternFill>
    </fill>
  </fills>
  <borders count="54">
    <border>
      <left/>
      <right/>
      <top/>
      <bottom/>
      <diagonal/>
    </border>
    <border>
      <left/>
      <right/>
      <top/>
      <bottom style="double">
        <color indexed="64"/>
      </bottom>
      <diagonal/>
    </border>
    <border>
      <left/>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dashed">
        <color theme="0" tint="-0.499984740745262"/>
      </left>
      <right/>
      <top style="thin">
        <color theme="0" tint="-0.499984740745262"/>
      </top>
      <bottom style="thin">
        <color theme="0" tint="-0.499984740745262"/>
      </bottom>
      <diagonal/>
    </border>
    <border>
      <left style="dashed">
        <color theme="0" tint="-0.499984740745262"/>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theme="0" tint="-0.499984740745262"/>
      </top>
      <bottom style="thin">
        <color indexed="64"/>
      </bottom>
      <diagonal/>
    </border>
    <border>
      <left style="dashed">
        <color theme="0" tint="-0.499984740745262"/>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dashed">
        <color theme="0" tint="-0.499984740745262"/>
      </left>
      <right/>
      <top/>
      <bottom style="thin">
        <color theme="0" tint="-0.499984740745262"/>
      </bottom>
      <diagonal/>
    </border>
    <border>
      <left style="dashed">
        <color theme="0" tint="-0.499984740745262"/>
      </left>
      <right/>
      <top style="thin">
        <color theme="0" tint="-0.499984740745262"/>
      </top>
      <bottom/>
      <diagonal/>
    </border>
    <border>
      <left/>
      <right/>
      <top style="dashed">
        <color theme="0" tint="-0.499984740745262"/>
      </top>
      <bottom/>
      <diagonal/>
    </border>
    <border>
      <left style="thin">
        <color theme="0" tint="-0.499984740745262"/>
      </left>
      <right style="thin">
        <color theme="0" tint="-0.499984740745262"/>
      </right>
      <top/>
      <bottom/>
      <diagonal/>
    </border>
    <border>
      <left style="thin">
        <color theme="0" tint="-0.499984740745262"/>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dotted">
        <color theme="0" tint="-0.499984740745262"/>
      </bottom>
      <diagonal/>
    </border>
    <border>
      <left style="thin">
        <color theme="0" tint="-0.499984740745262"/>
      </left>
      <right style="thin">
        <color theme="0" tint="-0.499984740745262"/>
      </right>
      <top/>
      <bottom style="dotted">
        <color theme="0" tint="-0.499984740745262"/>
      </bottom>
      <diagonal/>
    </border>
    <border>
      <left style="thin">
        <color theme="0" tint="-0.499984740745262"/>
      </left>
      <right/>
      <top/>
      <bottom style="dotted">
        <color theme="0" tint="-0.499984740745262"/>
      </bottom>
      <diagonal/>
    </border>
    <border>
      <left style="thin">
        <color indexed="64"/>
      </left>
      <right style="thin">
        <color indexed="64"/>
      </right>
      <top/>
      <bottom style="dotted">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ashed">
        <color theme="0" tint="-0.34998626667073579"/>
      </bottom>
      <diagonal/>
    </border>
    <border>
      <left/>
      <right style="thin">
        <color indexed="64"/>
      </right>
      <top/>
      <bottom style="thin">
        <color indexed="64"/>
      </bottom>
      <diagonal/>
    </border>
    <border>
      <left style="dashed">
        <color theme="0" tint="-0.499984740745262"/>
      </left>
      <right/>
      <top style="thin">
        <color theme="0" tint="-0.499984740745262"/>
      </top>
      <bottom style="thin">
        <color indexed="64"/>
      </bottom>
      <diagonal/>
    </border>
    <border>
      <left style="dashed">
        <color theme="0" tint="-0.499984740745262"/>
      </left>
      <right style="dashed">
        <color theme="0" tint="-0.499984740745262"/>
      </right>
      <top style="thin">
        <color theme="0" tint="-0.499984740745262"/>
      </top>
      <bottom style="thin">
        <color theme="0" tint="-0.499984740745262"/>
      </bottom>
      <diagonal/>
    </border>
    <border>
      <left style="dashed">
        <color theme="0" tint="-0.499984740745262"/>
      </left>
      <right style="dashed">
        <color theme="0" tint="-0.499984740745262"/>
      </right>
      <top/>
      <bottom/>
      <diagonal/>
    </border>
    <border>
      <left style="dashed">
        <color theme="0" tint="-0.499984740745262"/>
      </left>
      <right style="dashed">
        <color theme="0" tint="-0.499984740745262"/>
      </right>
      <top style="thin">
        <color theme="0" tint="-0.499984740745262"/>
      </top>
      <bottom/>
      <diagonal/>
    </border>
    <border>
      <left/>
      <right style="dotted">
        <color theme="0" tint="-0.499984740745262"/>
      </right>
      <top/>
      <bottom style="thin">
        <color theme="0" tint="-0.499984740745262"/>
      </bottom>
      <diagonal/>
    </border>
    <border>
      <left/>
      <right/>
      <top style="thin">
        <color theme="1"/>
      </top>
      <bottom style="thin">
        <color theme="1"/>
      </bottom>
      <diagonal/>
    </border>
    <border>
      <left/>
      <right/>
      <top/>
      <bottom style="thin">
        <color theme="1"/>
      </bottom>
      <diagonal/>
    </border>
    <border>
      <left/>
      <right style="dashed">
        <color theme="0" tint="-0.499984740745262"/>
      </right>
      <top style="thin">
        <color theme="0" tint="-0.499984740745262"/>
      </top>
      <bottom/>
      <diagonal/>
    </border>
    <border>
      <left/>
      <right style="dashed">
        <color theme="0" tint="-0.499984740745262"/>
      </right>
      <top style="thin">
        <color indexed="64"/>
      </top>
      <bottom/>
      <diagonal/>
    </border>
    <border>
      <left/>
      <right style="dashed">
        <color theme="0" tint="-0.499984740745262"/>
      </right>
      <top/>
      <bottom/>
      <diagonal/>
    </border>
    <border>
      <left/>
      <right style="dashed">
        <color theme="0" tint="-0.499984740745262"/>
      </right>
      <top/>
      <bottom style="thin">
        <color indexed="64"/>
      </bottom>
      <diagonal/>
    </border>
    <border>
      <left style="medium">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hair">
        <color indexed="64"/>
      </left>
      <right style="hair">
        <color indexed="64"/>
      </right>
      <top style="thin">
        <color theme="1"/>
      </top>
      <bottom style="thin">
        <color theme="1"/>
      </bottom>
      <diagonal/>
    </border>
    <border>
      <left/>
      <right/>
      <top style="medium">
        <color rgb="FF808080"/>
      </top>
      <bottom style="medium">
        <color rgb="FF808080"/>
      </bottom>
      <diagonal/>
    </border>
  </borders>
  <cellStyleXfs count="20">
    <xf numFmtId="0" fontId="0" fillId="0" borderId="0"/>
    <xf numFmtId="164" fontId="1" fillId="0" borderId="0"/>
    <xf numFmtId="0" fontId="2" fillId="0" borderId="0"/>
    <xf numFmtId="164" fontId="6" fillId="0" borderId="0" applyNumberFormat="0" applyFill="0" applyBorder="0" applyAlignment="0" applyProtection="0"/>
    <xf numFmtId="0" fontId="18" fillId="0" borderId="0" applyNumberFormat="0" applyFill="0" applyBorder="0" applyAlignment="0" applyProtection="0">
      <alignment vertical="top"/>
      <protection locked="0"/>
    </xf>
    <xf numFmtId="0" fontId="19" fillId="0" borderId="0" applyNumberFormat="0" applyFill="0" applyBorder="0" applyAlignment="0" applyProtection="0"/>
    <xf numFmtId="9" fontId="20" fillId="0" borderId="0" applyFont="0" applyFill="0" applyBorder="0" applyAlignment="0" applyProtection="0"/>
    <xf numFmtId="167" fontId="20" fillId="0" borderId="0"/>
    <xf numFmtId="167" fontId="16" fillId="0" borderId="0"/>
    <xf numFmtId="9" fontId="20" fillId="0" borderId="0" applyFont="0" applyFill="0" applyBorder="0" applyAlignment="0" applyProtection="0"/>
    <xf numFmtId="167" fontId="21" fillId="0" borderId="0" applyNumberFormat="0" applyFill="0" applyBorder="0" applyAlignment="0" applyProtection="0">
      <alignment vertical="top"/>
      <protection locked="0"/>
    </xf>
    <xf numFmtId="0" fontId="20" fillId="0" borderId="0"/>
    <xf numFmtId="0" fontId="22" fillId="0" borderId="0"/>
    <xf numFmtId="164" fontId="6" fillId="0" borderId="0" applyNumberFormat="0" applyFill="0" applyBorder="0" applyAlignment="0" applyProtection="0"/>
    <xf numFmtId="0" fontId="20" fillId="0" borderId="0"/>
    <xf numFmtId="9" fontId="22" fillId="0" borderId="0" applyFont="0" applyFill="0" applyBorder="0" applyAlignment="0" applyProtection="0"/>
    <xf numFmtId="0" fontId="24" fillId="0" borderId="0"/>
    <xf numFmtId="9" fontId="1" fillId="0" borderId="0" applyFont="0" applyFill="0" applyBorder="0" applyAlignment="0" applyProtection="0"/>
    <xf numFmtId="0" fontId="16" fillId="0" borderId="0"/>
    <xf numFmtId="43" fontId="1" fillId="0" borderId="0" applyFont="0" applyFill="0" applyBorder="0" applyAlignment="0" applyProtection="0"/>
  </cellStyleXfs>
  <cellXfs count="433">
    <xf numFmtId="0" fontId="0" fillId="0" borderId="0" xfId="0"/>
    <xf numFmtId="0" fontId="3" fillId="2" borderId="0" xfId="1" applyNumberFormat="1" applyFont="1" applyFill="1"/>
    <xf numFmtId="0" fontId="4" fillId="2" borderId="0" xfId="1" applyNumberFormat="1" applyFont="1" applyFill="1"/>
    <xf numFmtId="0" fontId="4" fillId="4" borderId="0" xfId="0" applyFont="1" applyFill="1"/>
    <xf numFmtId="0" fontId="10" fillId="2" borderId="0" xfId="0" applyFont="1" applyFill="1" applyAlignment="1">
      <alignment vertical="center"/>
    </xf>
    <xf numFmtId="0" fontId="5" fillId="4" borderId="0" xfId="1" applyNumberFormat="1" applyFont="1" applyFill="1"/>
    <xf numFmtId="0" fontId="10" fillId="2" borderId="0" xfId="1" applyNumberFormat="1" applyFont="1" applyFill="1" applyAlignment="1">
      <alignment vertical="center"/>
    </xf>
    <xf numFmtId="0" fontId="5" fillId="4" borderId="0" xfId="0" applyFont="1" applyFill="1" applyAlignment="1">
      <alignment vertical="center"/>
    </xf>
    <xf numFmtId="165" fontId="25" fillId="2" borderId="0" xfId="2" applyNumberFormat="1" applyFont="1" applyFill="1"/>
    <xf numFmtId="0" fontId="13" fillId="2" borderId="0" xfId="3" applyNumberFormat="1" applyFont="1" applyFill="1" applyAlignment="1">
      <alignment horizontal="center" vertical="center"/>
    </xf>
    <xf numFmtId="0" fontId="25" fillId="2" borderId="0" xfId="1" applyNumberFormat="1" applyFont="1" applyFill="1"/>
    <xf numFmtId="0" fontId="11" fillId="4" borderId="0" xfId="1" applyNumberFormat="1" applyFont="1" applyFill="1"/>
    <xf numFmtId="0" fontId="11" fillId="3" borderId="4" xfId="1" applyNumberFormat="1" applyFont="1" applyFill="1" applyBorder="1" applyAlignment="1">
      <alignment horizontal="left" vertical="center" indent="1"/>
    </xf>
    <xf numFmtId="0" fontId="12" fillId="4" borderId="0" xfId="1" applyNumberFormat="1" applyFont="1" applyFill="1"/>
    <xf numFmtId="169" fontId="5" fillId="6" borderId="3" xfId="2" applyNumberFormat="1" applyFont="1" applyFill="1" applyBorder="1"/>
    <xf numFmtId="0" fontId="12" fillId="6" borderId="3" xfId="1" applyNumberFormat="1" applyFont="1" applyFill="1" applyBorder="1"/>
    <xf numFmtId="0" fontId="12" fillId="5" borderId="0" xfId="1" applyNumberFormat="1" applyFont="1" applyFill="1"/>
    <xf numFmtId="165" fontId="4" fillId="4" borderId="2" xfId="2" applyNumberFormat="1" applyFont="1" applyFill="1" applyBorder="1"/>
    <xf numFmtId="3" fontId="4" fillId="4" borderId="2" xfId="2" applyNumberFormat="1" applyFont="1" applyFill="1" applyBorder="1"/>
    <xf numFmtId="165" fontId="12" fillId="4" borderId="0" xfId="2" applyNumberFormat="1" applyFont="1" applyFill="1"/>
    <xf numFmtId="165" fontId="4" fillId="4" borderId="0" xfId="1" applyNumberFormat="1" applyFont="1" applyFill="1" applyAlignment="1">
      <alignment horizontal="left" indent="2"/>
    </xf>
    <xf numFmtId="165" fontId="5" fillId="6" borderId="3" xfId="2" applyNumberFormat="1" applyFont="1" applyFill="1" applyBorder="1"/>
    <xf numFmtId="165" fontId="5" fillId="6" borderId="5" xfId="2" applyNumberFormat="1" applyFont="1" applyFill="1" applyBorder="1"/>
    <xf numFmtId="3" fontId="12" fillId="4" borderId="0" xfId="1" applyNumberFormat="1" applyFont="1" applyFill="1"/>
    <xf numFmtId="3" fontId="12" fillId="5" borderId="0" xfId="1" applyNumberFormat="1" applyFont="1" applyFill="1"/>
    <xf numFmtId="165" fontId="4" fillId="4" borderId="4" xfId="2" applyNumberFormat="1" applyFont="1" applyFill="1" applyBorder="1"/>
    <xf numFmtId="3" fontId="12" fillId="6" borderId="3" xfId="1" applyNumberFormat="1" applyFont="1" applyFill="1" applyBorder="1"/>
    <xf numFmtId="3" fontId="12" fillId="6" borderId="0" xfId="1" applyNumberFormat="1" applyFont="1" applyFill="1"/>
    <xf numFmtId="3" fontId="12" fillId="4" borderId="2" xfId="1" applyNumberFormat="1" applyFont="1" applyFill="1" applyBorder="1"/>
    <xf numFmtId="169" fontId="12" fillId="4" borderId="0" xfId="2" applyNumberFormat="1" applyFont="1" applyFill="1"/>
    <xf numFmtId="17" fontId="11" fillId="3" borderId="4" xfId="2" applyNumberFormat="1" applyFont="1" applyFill="1" applyBorder="1" applyAlignment="1">
      <alignment horizontal="center" vertical="center"/>
    </xf>
    <xf numFmtId="166" fontId="5" fillId="6" borderId="3" xfId="2" applyNumberFormat="1" applyFont="1" applyFill="1" applyBorder="1"/>
    <xf numFmtId="166" fontId="4" fillId="5" borderId="9" xfId="2" applyNumberFormat="1" applyFont="1" applyFill="1" applyBorder="1"/>
    <xf numFmtId="166" fontId="12" fillId="4" borderId="0" xfId="2" applyNumberFormat="1" applyFont="1" applyFill="1"/>
    <xf numFmtId="0" fontId="12" fillId="4" borderId="7" xfId="1" applyNumberFormat="1" applyFont="1" applyFill="1" applyBorder="1"/>
    <xf numFmtId="169" fontId="5" fillId="5" borderId="6" xfId="2" applyNumberFormat="1" applyFont="1" applyFill="1" applyBorder="1"/>
    <xf numFmtId="166" fontId="4" fillId="6" borderId="2" xfId="17" applyNumberFormat="1" applyFont="1" applyFill="1" applyBorder="1"/>
    <xf numFmtId="166" fontId="4" fillId="6" borderId="2" xfId="17" applyNumberFormat="1" applyFont="1" applyFill="1" applyBorder="1" applyAlignment="1">
      <alignment horizontal="right"/>
    </xf>
    <xf numFmtId="10" fontId="4" fillId="6" borderId="2" xfId="17" applyNumberFormat="1" applyFont="1" applyFill="1" applyBorder="1" applyAlignment="1">
      <alignment horizontal="right"/>
    </xf>
    <xf numFmtId="166" fontId="4" fillId="6" borderId="15" xfId="17" applyNumberFormat="1" applyFont="1" applyFill="1" applyBorder="1"/>
    <xf numFmtId="0" fontId="27" fillId="0" borderId="0" xfId="0" applyFont="1" applyAlignment="1">
      <alignment vertical="center"/>
    </xf>
    <xf numFmtId="0" fontId="4" fillId="4" borderId="7" xfId="1" applyNumberFormat="1" applyFont="1" applyFill="1" applyBorder="1"/>
    <xf numFmtId="10" fontId="4" fillId="6" borderId="2" xfId="17" applyNumberFormat="1" applyFont="1" applyFill="1" applyBorder="1"/>
    <xf numFmtId="169" fontId="4" fillId="4" borderId="3" xfId="2" applyNumberFormat="1" applyFont="1" applyFill="1" applyBorder="1"/>
    <xf numFmtId="169" fontId="5" fillId="5" borderId="16" xfId="2" applyNumberFormat="1" applyFont="1" applyFill="1" applyBorder="1"/>
    <xf numFmtId="169" fontId="5" fillId="5" borderId="4" xfId="2" applyNumberFormat="1" applyFont="1" applyFill="1" applyBorder="1"/>
    <xf numFmtId="3" fontId="4" fillId="4" borderId="6" xfId="2" applyNumberFormat="1" applyFont="1" applyFill="1" applyBorder="1"/>
    <xf numFmtId="166" fontId="4" fillId="4" borderId="6" xfId="2" applyNumberFormat="1" applyFont="1" applyFill="1" applyBorder="1"/>
    <xf numFmtId="166" fontId="4" fillId="6" borderId="2" xfId="2" applyNumberFormat="1" applyFont="1" applyFill="1" applyBorder="1"/>
    <xf numFmtId="166" fontId="4" fillId="6" borderId="15" xfId="2" applyNumberFormat="1" applyFont="1" applyFill="1" applyBorder="1"/>
    <xf numFmtId="0" fontId="12" fillId="6" borderId="2" xfId="1" applyNumberFormat="1" applyFont="1" applyFill="1" applyBorder="1"/>
    <xf numFmtId="0" fontId="12" fillId="5" borderId="17" xfId="1" applyNumberFormat="1" applyFont="1" applyFill="1" applyBorder="1"/>
    <xf numFmtId="0" fontId="12" fillId="5" borderId="3" xfId="1" applyNumberFormat="1" applyFont="1" applyFill="1" applyBorder="1"/>
    <xf numFmtId="0" fontId="12" fillId="5" borderId="4" xfId="1" applyNumberFormat="1" applyFont="1" applyFill="1" applyBorder="1"/>
    <xf numFmtId="3" fontId="4" fillId="4" borderId="0" xfId="2" applyNumberFormat="1" applyFont="1" applyFill="1"/>
    <xf numFmtId="3" fontId="23" fillId="6" borderId="10" xfId="1" applyNumberFormat="1" applyFont="1" applyFill="1" applyBorder="1" applyAlignment="1">
      <alignment horizontal="center"/>
    </xf>
    <xf numFmtId="3" fontId="23" fillId="6" borderId="4" xfId="1" applyNumberFormat="1" applyFont="1" applyFill="1" applyBorder="1" applyAlignment="1">
      <alignment horizontal="center"/>
    </xf>
    <xf numFmtId="0" fontId="23" fillId="6" borderId="3" xfId="1" applyNumberFormat="1" applyFont="1" applyFill="1" applyBorder="1"/>
    <xf numFmtId="3" fontId="23" fillId="4" borderId="8" xfId="1" applyNumberFormat="1" applyFont="1" applyFill="1" applyBorder="1" applyAlignment="1">
      <alignment horizontal="center"/>
    </xf>
    <xf numFmtId="0" fontId="23" fillId="4" borderId="0" xfId="1" applyNumberFormat="1" applyFont="1" applyFill="1" applyAlignment="1">
      <alignment horizontal="center"/>
    </xf>
    <xf numFmtId="0" fontId="4" fillId="4" borderId="18" xfId="1" applyNumberFormat="1" applyFont="1" applyFill="1" applyBorder="1"/>
    <xf numFmtId="0" fontId="4" fillId="4" borderId="19" xfId="1" applyNumberFormat="1" applyFont="1" applyFill="1" applyBorder="1"/>
    <xf numFmtId="0" fontId="4" fillId="4" borderId="20" xfId="1" applyNumberFormat="1" applyFont="1" applyFill="1" applyBorder="1"/>
    <xf numFmtId="0" fontId="4" fillId="4" borderId="18" xfId="1" applyNumberFormat="1" applyFont="1" applyFill="1" applyBorder="1" applyAlignment="1">
      <alignment horizontal="center"/>
    </xf>
    <xf numFmtId="0" fontId="4" fillId="4" borderId="19" xfId="1" applyNumberFormat="1" applyFont="1" applyFill="1" applyBorder="1" applyAlignment="1">
      <alignment horizontal="center"/>
    </xf>
    <xf numFmtId="0" fontId="4" fillId="4" borderId="21" xfId="1" applyNumberFormat="1" applyFont="1" applyFill="1" applyBorder="1" applyAlignment="1">
      <alignment horizontal="center"/>
    </xf>
    <xf numFmtId="0" fontId="4" fillId="4" borderId="23" xfId="1" applyNumberFormat="1" applyFont="1" applyFill="1" applyBorder="1" applyAlignment="1">
      <alignment horizontal="center"/>
    </xf>
    <xf numFmtId="0" fontId="4" fillId="4" borderId="24" xfId="1" applyNumberFormat="1" applyFont="1" applyFill="1" applyBorder="1" applyAlignment="1">
      <alignment horizontal="center"/>
    </xf>
    <xf numFmtId="0" fontId="4" fillId="4" borderId="25" xfId="1" applyNumberFormat="1" applyFont="1" applyFill="1" applyBorder="1" applyAlignment="1">
      <alignment horizontal="center"/>
    </xf>
    <xf numFmtId="0" fontId="4" fillId="4" borderId="26" xfId="1" applyNumberFormat="1" applyFont="1" applyFill="1" applyBorder="1" applyAlignment="1">
      <alignment horizontal="center"/>
    </xf>
    <xf numFmtId="0" fontId="4" fillId="4" borderId="27" xfId="1" applyNumberFormat="1" applyFont="1" applyFill="1" applyBorder="1" applyAlignment="1">
      <alignment horizontal="center"/>
    </xf>
    <xf numFmtId="0" fontId="4" fillId="4" borderId="28" xfId="1" applyNumberFormat="1" applyFont="1" applyFill="1" applyBorder="1" applyAlignment="1">
      <alignment horizontal="center"/>
    </xf>
    <xf numFmtId="17" fontId="11" fillId="7" borderId="4" xfId="2" applyNumberFormat="1" applyFont="1" applyFill="1" applyBorder="1" applyAlignment="1">
      <alignment horizontal="center" vertical="center"/>
    </xf>
    <xf numFmtId="166" fontId="4" fillId="8" borderId="9" xfId="2" applyNumberFormat="1" applyFont="1" applyFill="1" applyBorder="1"/>
    <xf numFmtId="0" fontId="25" fillId="2" borderId="0" xfId="2" applyFont="1" applyFill="1"/>
    <xf numFmtId="0" fontId="5" fillId="6" borderId="3" xfId="2" applyFont="1" applyFill="1" applyBorder="1" applyAlignment="1">
      <alignment horizontal="left" indent="1"/>
    </xf>
    <xf numFmtId="0" fontId="4" fillId="4" borderId="0" xfId="2" applyFont="1" applyFill="1" applyAlignment="1">
      <alignment horizontal="left" indent="2"/>
    </xf>
    <xf numFmtId="165" fontId="4" fillId="4" borderId="0" xfId="2" applyNumberFormat="1" applyFont="1" applyFill="1"/>
    <xf numFmtId="0" fontId="4" fillId="5" borderId="0" xfId="2" applyFont="1" applyFill="1" applyAlignment="1">
      <alignment horizontal="left" indent="3"/>
    </xf>
    <xf numFmtId="165" fontId="4" fillId="5" borderId="0" xfId="2" applyNumberFormat="1" applyFont="1" applyFill="1"/>
    <xf numFmtId="3" fontId="4" fillId="5" borderId="0" xfId="2" applyNumberFormat="1" applyFont="1" applyFill="1"/>
    <xf numFmtId="0" fontId="4" fillId="4" borderId="0" xfId="2" quotePrefix="1" applyFont="1" applyFill="1" applyAlignment="1">
      <alignment horizontal="left" indent="4"/>
    </xf>
    <xf numFmtId="0" fontId="4" fillId="4" borderId="2" xfId="2" applyFont="1" applyFill="1" applyBorder="1" applyAlignment="1">
      <alignment horizontal="left" indent="4"/>
    </xf>
    <xf numFmtId="0" fontId="12" fillId="4" borderId="0" xfId="2" applyFont="1" applyFill="1"/>
    <xf numFmtId="0" fontId="4" fillId="4" borderId="4" xfId="2" applyFont="1" applyFill="1" applyBorder="1" applyAlignment="1">
      <alignment horizontal="left" indent="1"/>
    </xf>
    <xf numFmtId="0" fontId="4" fillId="4" borderId="0" xfId="2" applyFont="1" applyFill="1" applyAlignment="1">
      <alignment horizontal="left" indent="1"/>
    </xf>
    <xf numFmtId="0" fontId="4" fillId="4" borderId="0" xfId="2" applyFont="1" applyFill="1" applyAlignment="1">
      <alignment horizontal="left"/>
    </xf>
    <xf numFmtId="166" fontId="4" fillId="5" borderId="0" xfId="2" applyNumberFormat="1" applyFont="1" applyFill="1"/>
    <xf numFmtId="166" fontId="4" fillId="8" borderId="0" xfId="2" applyNumberFormat="1" applyFont="1" applyFill="1"/>
    <xf numFmtId="0" fontId="4" fillId="5" borderId="9" xfId="2" applyFont="1" applyFill="1" applyBorder="1" applyAlignment="1">
      <alignment horizontal="left" indent="3"/>
    </xf>
    <xf numFmtId="0" fontId="4" fillId="4" borderId="0" xfId="1" applyNumberFormat="1" applyFont="1" applyFill="1" applyAlignment="1">
      <alignment wrapText="1"/>
    </xf>
    <xf numFmtId="0" fontId="11" fillId="3" borderId="0" xfId="1" applyNumberFormat="1" applyFont="1" applyFill="1" applyAlignment="1">
      <alignment horizontal="left" vertical="center" indent="1"/>
    </xf>
    <xf numFmtId="17" fontId="11" fillId="3" borderId="0" xfId="2" applyNumberFormat="1" applyFont="1" applyFill="1" applyAlignment="1">
      <alignment horizontal="center" vertical="center"/>
    </xf>
    <xf numFmtId="17" fontId="11" fillId="3" borderId="0" xfId="2" quotePrefix="1" applyNumberFormat="1" applyFont="1" applyFill="1" applyAlignment="1">
      <alignment horizontal="center" vertical="center"/>
    </xf>
    <xf numFmtId="0" fontId="5" fillId="5" borderId="0" xfId="2" applyFont="1" applyFill="1" applyAlignment="1">
      <alignment horizontal="left" indent="1"/>
    </xf>
    <xf numFmtId="169" fontId="5" fillId="5" borderId="0" xfId="2" applyNumberFormat="1" applyFont="1" applyFill="1"/>
    <xf numFmtId="0" fontId="4" fillId="4" borderId="0" xfId="2" applyFont="1" applyFill="1"/>
    <xf numFmtId="166" fontId="4" fillId="0" borderId="0" xfId="2" applyNumberFormat="1" applyFont="1"/>
    <xf numFmtId="10" fontId="4" fillId="0" borderId="0" xfId="2" applyNumberFormat="1" applyFont="1"/>
    <xf numFmtId="10" fontId="4" fillId="0" borderId="0" xfId="2" applyNumberFormat="1" applyFont="1" applyAlignment="1">
      <alignment horizontal="right"/>
    </xf>
    <xf numFmtId="0" fontId="4" fillId="6" borderId="2" xfId="2" applyFont="1" applyFill="1" applyBorder="1" applyAlignment="1">
      <alignment horizontal="left" indent="2"/>
    </xf>
    <xf numFmtId="0" fontId="4" fillId="4" borderId="3" xfId="2" applyFont="1" applyFill="1" applyBorder="1" applyAlignment="1">
      <alignment horizontal="left" indent="1"/>
    </xf>
    <xf numFmtId="0" fontId="4" fillId="4" borderId="0" xfId="2" applyFont="1" applyFill="1" applyAlignment="1">
      <alignment horizontal="left" indent="3"/>
    </xf>
    <xf numFmtId="0" fontId="4" fillId="4" borderId="6" xfId="2" applyFont="1" applyFill="1" applyBorder="1"/>
    <xf numFmtId="166" fontId="4" fillId="4" borderId="0" xfId="2" applyNumberFormat="1" applyFont="1" applyFill="1"/>
    <xf numFmtId="169" fontId="4" fillId="4" borderId="0" xfId="2" applyNumberFormat="1" applyFont="1" applyFill="1"/>
    <xf numFmtId="0" fontId="5" fillId="5" borderId="4" xfId="2" applyFont="1" applyFill="1" applyBorder="1" applyAlignment="1">
      <alignment horizontal="left" indent="1"/>
    </xf>
    <xf numFmtId="167" fontId="17" fillId="0" borderId="0" xfId="8" applyFont="1"/>
    <xf numFmtId="167" fontId="32" fillId="0" borderId="0" xfId="8" applyFont="1"/>
    <xf numFmtId="167" fontId="17" fillId="3" borderId="12" xfId="8" applyFont="1" applyFill="1" applyBorder="1"/>
    <xf numFmtId="167" fontId="20" fillId="0" borderId="0" xfId="7"/>
    <xf numFmtId="165" fontId="4" fillId="4" borderId="0" xfId="1" applyNumberFormat="1" applyFont="1" applyFill="1"/>
    <xf numFmtId="0" fontId="4" fillId="0" borderId="0" xfId="1" applyNumberFormat="1" applyFont="1" applyAlignment="1">
      <alignment horizontal="left" indent="2"/>
    </xf>
    <xf numFmtId="0" fontId="20" fillId="0" borderId="0" xfId="11"/>
    <xf numFmtId="0" fontId="22" fillId="0" borderId="0" xfId="12"/>
    <xf numFmtId="171" fontId="34" fillId="0" borderId="0" xfId="12" applyNumberFormat="1" applyFont="1"/>
    <xf numFmtId="0" fontId="20" fillId="0" borderId="0" xfId="12" applyFont="1"/>
    <xf numFmtId="0" fontId="35" fillId="0" borderId="0" xfId="11" applyFont="1"/>
    <xf numFmtId="171" fontId="5" fillId="6" borderId="3" xfId="1" applyNumberFormat="1" applyFont="1" applyFill="1" applyBorder="1"/>
    <xf numFmtId="0" fontId="36" fillId="0" borderId="0" xfId="12" applyFont="1"/>
    <xf numFmtId="0" fontId="4" fillId="4" borderId="0" xfId="1" applyNumberFormat="1" applyFont="1" applyFill="1" applyAlignment="1">
      <alignment horizontal="left" wrapText="1" indent="2"/>
    </xf>
    <xf numFmtId="171" fontId="34" fillId="0" borderId="0" xfId="0" applyNumberFormat="1" applyFont="1"/>
    <xf numFmtId="171" fontId="37" fillId="5" borderId="3" xfId="12" applyNumberFormat="1" applyFont="1" applyFill="1" applyBorder="1"/>
    <xf numFmtId="0" fontId="5" fillId="5" borderId="3" xfId="1" applyNumberFormat="1" applyFont="1" applyFill="1" applyBorder="1" applyAlignment="1">
      <alignment horizontal="left" indent="1"/>
    </xf>
    <xf numFmtId="171" fontId="5" fillId="5" borderId="3" xfId="1" applyNumberFormat="1" applyFont="1" applyFill="1" applyBorder="1"/>
    <xf numFmtId="0" fontId="5" fillId="4" borderId="0" xfId="1" applyNumberFormat="1" applyFont="1" applyFill="1" applyAlignment="1">
      <alignment horizontal="left" indent="2"/>
    </xf>
    <xf numFmtId="165" fontId="11" fillId="3" borderId="3" xfId="1" applyNumberFormat="1" applyFont="1" applyFill="1" applyBorder="1" applyAlignment="1">
      <alignment horizontal="center" vertical="center" wrapText="1"/>
    </xf>
    <xf numFmtId="165" fontId="11" fillId="3" borderId="3" xfId="1" applyNumberFormat="1" applyFont="1" applyFill="1" applyBorder="1" applyAlignment="1">
      <alignment horizontal="center" vertical="center"/>
    </xf>
    <xf numFmtId="0" fontId="20" fillId="2" borderId="0" xfId="11" applyFill="1"/>
    <xf numFmtId="0" fontId="20" fillId="2" borderId="0" xfId="11" applyFill="1" applyAlignment="1">
      <alignment horizontal="left" vertical="center"/>
    </xf>
    <xf numFmtId="0" fontId="38" fillId="2" borderId="0" xfId="11" applyFont="1" applyFill="1" applyAlignment="1">
      <alignment horizontal="left" vertical="center"/>
    </xf>
    <xf numFmtId="172" fontId="4" fillId="4" borderId="0" xfId="1" applyNumberFormat="1" applyFont="1" applyFill="1"/>
    <xf numFmtId="166" fontId="5" fillId="6" borderId="3" xfId="15" applyNumberFormat="1" applyFont="1" applyFill="1" applyBorder="1" applyAlignment="1"/>
    <xf numFmtId="165" fontId="5" fillId="6" borderId="3" xfId="1" applyNumberFormat="1" applyFont="1" applyFill="1" applyBorder="1"/>
    <xf numFmtId="171" fontId="5" fillId="4" borderId="0" xfId="1" applyNumberFormat="1" applyFont="1" applyFill="1"/>
    <xf numFmtId="171" fontId="5" fillId="5" borderId="33" xfId="1" applyNumberFormat="1" applyFont="1" applyFill="1" applyBorder="1"/>
    <xf numFmtId="0" fontId="5" fillId="5" borderId="10" xfId="1" applyNumberFormat="1" applyFont="1" applyFill="1" applyBorder="1" applyAlignment="1">
      <alignment horizontal="left" indent="1"/>
    </xf>
    <xf numFmtId="171" fontId="5" fillId="5" borderId="5" xfId="1" applyNumberFormat="1" applyFont="1" applyFill="1" applyBorder="1"/>
    <xf numFmtId="171" fontId="4" fillId="4" borderId="6" xfId="1" applyNumberFormat="1" applyFont="1" applyFill="1" applyBorder="1"/>
    <xf numFmtId="0" fontId="4" fillId="4" borderId="0" xfId="1" quotePrefix="1" applyNumberFormat="1" applyFont="1" applyFill="1" applyAlignment="1">
      <alignment horizontal="left" indent="3"/>
    </xf>
    <xf numFmtId="171" fontId="4" fillId="4" borderId="0" xfId="1" applyNumberFormat="1" applyFont="1" applyFill="1"/>
    <xf numFmtId="171" fontId="5" fillId="5" borderId="34" xfId="1" applyNumberFormat="1" applyFont="1" applyFill="1" applyBorder="1"/>
    <xf numFmtId="171" fontId="4" fillId="4" borderId="35" xfId="1" applyNumberFormat="1" applyFont="1" applyFill="1" applyBorder="1"/>
    <xf numFmtId="0" fontId="17" fillId="0" borderId="0" xfId="12" applyFont="1" applyAlignment="1">
      <alignment horizontal="left" indent="2"/>
    </xf>
    <xf numFmtId="0" fontId="23" fillId="4" borderId="0" xfId="1" applyNumberFormat="1" applyFont="1" applyFill="1" applyAlignment="1">
      <alignment horizontal="left" indent="2"/>
    </xf>
    <xf numFmtId="0" fontId="4" fillId="4" borderId="0" xfId="1" applyNumberFormat="1" applyFont="1" applyFill="1" applyAlignment="1">
      <alignment horizontal="left" indent="3"/>
    </xf>
    <xf numFmtId="171" fontId="4" fillId="4" borderId="36" xfId="1" applyNumberFormat="1" applyFont="1" applyFill="1" applyBorder="1"/>
    <xf numFmtId="0" fontId="5" fillId="6" borderId="3" xfId="1" applyNumberFormat="1" applyFont="1" applyFill="1" applyBorder="1"/>
    <xf numFmtId="0" fontId="11" fillId="3" borderId="0" xfId="14" applyFont="1" applyFill="1" applyAlignment="1">
      <alignment horizontal="left" vertical="center" indent="1"/>
    </xf>
    <xf numFmtId="0" fontId="4" fillId="4" borderId="0" xfId="1" applyNumberFormat="1" applyFont="1" applyFill="1" applyAlignment="1">
      <alignment horizontal="left" indent="1"/>
    </xf>
    <xf numFmtId="0" fontId="5" fillId="5" borderId="4" xfId="1" applyNumberFormat="1" applyFont="1" applyFill="1" applyBorder="1"/>
    <xf numFmtId="0" fontId="5" fillId="5" borderId="3" xfId="1" applyNumberFormat="1" applyFont="1" applyFill="1" applyBorder="1"/>
    <xf numFmtId="0" fontId="4" fillId="0" borderId="0" xfId="1" applyNumberFormat="1" applyFont="1"/>
    <xf numFmtId="171" fontId="4" fillId="0" borderId="6" xfId="1" applyNumberFormat="1" applyFont="1" applyBorder="1"/>
    <xf numFmtId="0" fontId="5" fillId="6" borderId="2" xfId="1" applyNumberFormat="1" applyFont="1" applyFill="1" applyBorder="1"/>
    <xf numFmtId="0" fontId="5" fillId="6" borderId="2" xfId="1" applyNumberFormat="1" applyFont="1" applyFill="1" applyBorder="1" applyAlignment="1">
      <alignment horizontal="left" indent="1"/>
    </xf>
    <xf numFmtId="0" fontId="12" fillId="3" borderId="0" xfId="1" applyNumberFormat="1" applyFont="1" applyFill="1" applyAlignment="1">
      <alignment vertical="center"/>
    </xf>
    <xf numFmtId="173" fontId="5" fillId="4" borderId="0" xfId="14" applyNumberFormat="1" applyFont="1" applyFill="1" applyAlignment="1">
      <alignment horizontal="center"/>
    </xf>
    <xf numFmtId="0" fontId="5" fillId="0" borderId="0" xfId="1" applyNumberFormat="1" applyFont="1" applyAlignment="1">
      <alignment horizontal="center"/>
    </xf>
    <xf numFmtId="165" fontId="3" fillId="2" borderId="0" xfId="1" applyNumberFormat="1" applyFont="1" applyFill="1"/>
    <xf numFmtId="0" fontId="13" fillId="2" borderId="0" xfId="13" applyNumberFormat="1" applyFont="1" applyFill="1" applyBorder="1" applyAlignment="1">
      <alignment horizontal="center" vertical="center"/>
    </xf>
    <xf numFmtId="0" fontId="39" fillId="0" borderId="0" xfId="12" applyFont="1"/>
    <xf numFmtId="1" fontId="4" fillId="4" borderId="9" xfId="1" applyNumberFormat="1" applyFont="1" applyFill="1" applyBorder="1"/>
    <xf numFmtId="3" fontId="4" fillId="4" borderId="11" xfId="1" applyNumberFormat="1" applyFont="1" applyFill="1" applyBorder="1"/>
    <xf numFmtId="0" fontId="4" fillId="4" borderId="9" xfId="1" applyNumberFormat="1" applyFont="1" applyFill="1" applyBorder="1" applyAlignment="1">
      <alignment horizontal="left" indent="3"/>
    </xf>
    <xf numFmtId="1" fontId="4" fillId="4" borderId="0" xfId="1" applyNumberFormat="1" applyFont="1" applyFill="1"/>
    <xf numFmtId="3" fontId="4" fillId="4" borderId="6" xfId="1" applyNumberFormat="1" applyFont="1" applyFill="1" applyBorder="1"/>
    <xf numFmtId="1" fontId="5" fillId="6" borderId="3" xfId="1" applyNumberFormat="1" applyFont="1" applyFill="1" applyBorder="1"/>
    <xf numFmtId="1" fontId="4" fillId="4" borderId="6" xfId="1" applyNumberFormat="1" applyFont="1" applyFill="1" applyBorder="1"/>
    <xf numFmtId="3" fontId="4" fillId="4" borderId="0" xfId="1" applyNumberFormat="1" applyFont="1" applyFill="1"/>
    <xf numFmtId="3" fontId="5" fillId="6" borderId="3" xfId="1" applyNumberFormat="1" applyFont="1" applyFill="1" applyBorder="1"/>
    <xf numFmtId="0" fontId="4" fillId="4" borderId="37" xfId="1" applyNumberFormat="1" applyFont="1" applyFill="1" applyBorder="1" applyAlignment="1">
      <alignment horizontal="left" indent="3"/>
    </xf>
    <xf numFmtId="0" fontId="4" fillId="4" borderId="6" xfId="1" applyNumberFormat="1" applyFont="1" applyFill="1" applyBorder="1"/>
    <xf numFmtId="0" fontId="5" fillId="4" borderId="3" xfId="1" applyNumberFormat="1" applyFont="1" applyFill="1" applyBorder="1"/>
    <xf numFmtId="0" fontId="5" fillId="0" borderId="3" xfId="1" applyNumberFormat="1" applyFont="1" applyBorder="1" applyAlignment="1">
      <alignment horizontal="left" indent="1"/>
    </xf>
    <xf numFmtId="3" fontId="4" fillId="4" borderId="2" xfId="1" applyNumberFormat="1" applyFont="1" applyFill="1" applyBorder="1"/>
    <xf numFmtId="3" fontId="4" fillId="4" borderId="0" xfId="1" quotePrefix="1" applyNumberFormat="1" applyFont="1" applyFill="1"/>
    <xf numFmtId="1" fontId="5" fillId="4" borderId="3" xfId="1" applyNumberFormat="1" applyFont="1" applyFill="1" applyBorder="1"/>
    <xf numFmtId="1" fontId="41" fillId="6" borderId="3" xfId="1" applyNumberFormat="1" applyFont="1" applyFill="1" applyBorder="1"/>
    <xf numFmtId="166" fontId="40" fillId="4" borderId="0" xfId="15" applyNumberFormat="1" applyFont="1" applyFill="1" applyBorder="1"/>
    <xf numFmtId="166" fontId="4" fillId="4" borderId="0" xfId="15" applyNumberFormat="1" applyFont="1" applyFill="1" applyBorder="1"/>
    <xf numFmtId="166" fontId="4" fillId="4" borderId="6" xfId="15" applyNumberFormat="1" applyFont="1" applyFill="1" applyBorder="1"/>
    <xf numFmtId="166" fontId="40" fillId="4" borderId="4" xfId="15" applyNumberFormat="1" applyFont="1" applyFill="1" applyBorder="1"/>
    <xf numFmtId="166" fontId="4" fillId="4" borderId="4" xfId="15" applyNumberFormat="1" applyFont="1" applyFill="1" applyBorder="1"/>
    <xf numFmtId="166" fontId="5" fillId="6" borderId="3" xfId="15" applyNumberFormat="1" applyFont="1" applyFill="1" applyBorder="1"/>
    <xf numFmtId="165" fontId="20" fillId="0" borderId="0" xfId="11" applyNumberFormat="1"/>
    <xf numFmtId="165" fontId="4" fillId="0" borderId="0" xfId="1" applyNumberFormat="1" applyFont="1"/>
    <xf numFmtId="165" fontId="5" fillId="0" borderId="0" xfId="1" applyNumberFormat="1" applyFont="1"/>
    <xf numFmtId="165" fontId="5" fillId="5" borderId="3" xfId="1" applyNumberFormat="1" applyFont="1" applyFill="1" applyBorder="1"/>
    <xf numFmtId="165" fontId="5" fillId="4" borderId="0" xfId="1" applyNumberFormat="1" applyFont="1" applyFill="1"/>
    <xf numFmtId="165" fontId="11" fillId="3" borderId="3" xfId="1" applyNumberFormat="1" applyFont="1" applyFill="1" applyBorder="1" applyAlignment="1">
      <alignment horizontal="left" vertical="center" wrapText="1"/>
    </xf>
    <xf numFmtId="165" fontId="11" fillId="0" borderId="0" xfId="1" applyNumberFormat="1" applyFont="1" applyAlignment="1">
      <alignment horizontal="center" vertical="center" wrapText="1"/>
    </xf>
    <xf numFmtId="0" fontId="5" fillId="0" borderId="0" xfId="1" applyNumberFormat="1" applyFont="1"/>
    <xf numFmtId="165" fontId="5" fillId="5" borderId="7" xfId="1" applyNumberFormat="1" applyFont="1" applyFill="1" applyBorder="1"/>
    <xf numFmtId="0" fontId="5" fillId="5" borderId="9" xfId="1" applyNumberFormat="1" applyFont="1" applyFill="1" applyBorder="1" applyAlignment="1">
      <alignment horizontal="left" indent="1"/>
    </xf>
    <xf numFmtId="0" fontId="5" fillId="5" borderId="7" xfId="1" applyNumberFormat="1" applyFont="1" applyFill="1" applyBorder="1" applyAlignment="1">
      <alignment horizontal="left" indent="1"/>
    </xf>
    <xf numFmtId="165" fontId="5" fillId="5" borderId="0" xfId="1" applyNumberFormat="1" applyFont="1" applyFill="1"/>
    <xf numFmtId="0" fontId="5" fillId="5" borderId="8" xfId="1" applyNumberFormat="1" applyFont="1" applyFill="1" applyBorder="1" applyAlignment="1">
      <alignment horizontal="left" indent="1"/>
    </xf>
    <xf numFmtId="0" fontId="5" fillId="5" borderId="0" xfId="1" applyNumberFormat="1" applyFont="1" applyFill="1" applyAlignment="1">
      <alignment horizontal="left" indent="1"/>
    </xf>
    <xf numFmtId="165" fontId="4" fillId="4" borderId="6" xfId="1" applyNumberFormat="1" applyFont="1" applyFill="1" applyBorder="1"/>
    <xf numFmtId="0" fontId="4" fillId="4" borderId="9" xfId="1" applyNumberFormat="1" applyFont="1" applyFill="1" applyBorder="1" applyAlignment="1">
      <alignment horizontal="left" indent="2"/>
    </xf>
    <xf numFmtId="165" fontId="5" fillId="6" borderId="7" xfId="1" applyNumberFormat="1" applyFont="1" applyFill="1" applyBorder="1"/>
    <xf numFmtId="0" fontId="5" fillId="6" borderId="7" xfId="1" applyNumberFormat="1" applyFont="1" applyFill="1" applyBorder="1" applyAlignment="1">
      <alignment horizontal="left" indent="1"/>
    </xf>
    <xf numFmtId="0" fontId="42" fillId="4" borderId="0" xfId="1" applyNumberFormat="1" applyFont="1" applyFill="1" applyAlignment="1">
      <alignment horizontal="left" indent="2"/>
    </xf>
    <xf numFmtId="165" fontId="4" fillId="0" borderId="6" xfId="1" applyNumberFormat="1" applyFont="1" applyBorder="1"/>
    <xf numFmtId="165" fontId="4" fillId="0" borderId="0" xfId="1" applyNumberFormat="1" applyFont="1" applyAlignment="1">
      <alignment horizontal="left" indent="2"/>
    </xf>
    <xf numFmtId="0" fontId="5" fillId="6" borderId="9" xfId="1" applyNumberFormat="1" applyFont="1" applyFill="1" applyBorder="1"/>
    <xf numFmtId="0" fontId="5" fillId="6" borderId="7" xfId="1" applyNumberFormat="1" applyFont="1" applyFill="1" applyBorder="1"/>
    <xf numFmtId="0" fontId="12" fillId="0" borderId="0" xfId="1" applyNumberFormat="1" applyFont="1" applyAlignment="1">
      <alignment vertical="center"/>
    </xf>
    <xf numFmtId="17" fontId="11" fillId="3" borderId="9" xfId="14" quotePrefix="1" applyNumberFormat="1" applyFont="1" applyFill="1" applyBorder="1" applyAlignment="1">
      <alignment horizontal="center" vertical="center" wrapText="1"/>
    </xf>
    <xf numFmtId="17" fontId="11" fillId="3" borderId="9" xfId="14" quotePrefix="1" applyNumberFormat="1" applyFont="1" applyFill="1" applyBorder="1" applyAlignment="1">
      <alignment horizontal="left" vertical="center" wrapText="1"/>
    </xf>
    <xf numFmtId="17" fontId="11" fillId="0" borderId="0" xfId="14" quotePrefix="1" applyNumberFormat="1" applyFont="1" applyAlignment="1">
      <alignment horizontal="center" vertical="center" wrapText="1"/>
    </xf>
    <xf numFmtId="17" fontId="11" fillId="3" borderId="9" xfId="14" applyNumberFormat="1" applyFont="1" applyFill="1" applyBorder="1" applyAlignment="1">
      <alignment horizontal="center" vertical="center"/>
    </xf>
    <xf numFmtId="0" fontId="11" fillId="3" borderId="9" xfId="14" applyFont="1" applyFill="1" applyBorder="1" applyAlignment="1">
      <alignment horizontal="left" vertical="center" indent="1"/>
    </xf>
    <xf numFmtId="17" fontId="11" fillId="3" borderId="9" xfId="14" applyNumberFormat="1" applyFont="1" applyFill="1" applyBorder="1" applyAlignment="1">
      <alignment horizontal="center" vertical="center" wrapText="1"/>
    </xf>
    <xf numFmtId="0" fontId="4" fillId="0" borderId="0" xfId="1" applyNumberFormat="1" applyFont="1" applyAlignment="1">
      <alignment horizontal="left" indent="3"/>
    </xf>
    <xf numFmtId="0" fontId="4" fillId="0" borderId="0" xfId="1" quotePrefix="1" applyNumberFormat="1" applyFont="1" applyAlignment="1">
      <alignment horizontal="left" indent="3"/>
    </xf>
    <xf numFmtId="0" fontId="17" fillId="0" borderId="0" xfId="0" applyFont="1" applyAlignment="1">
      <alignment horizontal="left" indent="2"/>
    </xf>
    <xf numFmtId="165" fontId="26" fillId="4" borderId="0" xfId="1" applyNumberFormat="1" applyFont="1" applyFill="1" applyAlignment="1">
      <alignment horizontal="left" indent="1"/>
    </xf>
    <xf numFmtId="0" fontId="5" fillId="6" borderId="38" xfId="1" applyNumberFormat="1" applyFont="1" applyFill="1" applyBorder="1" applyAlignment="1">
      <alignment horizontal="left" indent="1"/>
    </xf>
    <xf numFmtId="0" fontId="5" fillId="6" borderId="38" xfId="1" applyNumberFormat="1" applyFont="1" applyFill="1" applyBorder="1"/>
    <xf numFmtId="0" fontId="5" fillId="5" borderId="38" xfId="1" applyNumberFormat="1" applyFont="1" applyFill="1" applyBorder="1" applyAlignment="1">
      <alignment horizontal="left" indent="1"/>
    </xf>
    <xf numFmtId="0" fontId="11" fillId="3" borderId="39" xfId="1" applyNumberFormat="1" applyFont="1" applyFill="1" applyBorder="1" applyAlignment="1">
      <alignment horizontal="left" vertical="center" indent="1"/>
    </xf>
    <xf numFmtId="17" fontId="11" fillId="3" borderId="39" xfId="14" quotePrefix="1" applyNumberFormat="1" applyFont="1" applyFill="1" applyBorder="1" applyAlignment="1">
      <alignment horizontal="center" vertical="center" wrapText="1"/>
    </xf>
    <xf numFmtId="0" fontId="11" fillId="3" borderId="9" xfId="1" applyNumberFormat="1" applyFont="1" applyFill="1" applyBorder="1" applyAlignment="1">
      <alignment horizontal="left" vertical="center" indent="1"/>
    </xf>
    <xf numFmtId="0" fontId="17" fillId="0" borderId="0" xfId="11" applyFont="1" applyAlignment="1">
      <alignment wrapText="1"/>
    </xf>
    <xf numFmtId="165" fontId="17" fillId="0" borderId="0" xfId="8" applyNumberFormat="1" applyFont="1"/>
    <xf numFmtId="49" fontId="43" fillId="4" borderId="21" xfId="1" applyNumberFormat="1" applyFont="1" applyFill="1" applyBorder="1" applyAlignment="1">
      <alignment horizontal="center"/>
    </xf>
    <xf numFmtId="174" fontId="41" fillId="6" borderId="3" xfId="1" applyNumberFormat="1" applyFont="1" applyFill="1" applyBorder="1"/>
    <xf numFmtId="171" fontId="41" fillId="6" borderId="3" xfId="1" applyNumberFormat="1" applyFont="1" applyFill="1" applyBorder="1"/>
    <xf numFmtId="174" fontId="5" fillId="4" borderId="3" xfId="1" applyNumberFormat="1" applyFont="1" applyFill="1" applyBorder="1"/>
    <xf numFmtId="171" fontId="5" fillId="4" borderId="3" xfId="1" applyNumberFormat="1" applyFont="1" applyFill="1" applyBorder="1"/>
    <xf numFmtId="174" fontId="4" fillId="4" borderId="0" xfId="1" applyNumberFormat="1" applyFont="1" applyFill="1"/>
    <xf numFmtId="174" fontId="5" fillId="6" borderId="3" xfId="1" applyNumberFormat="1" applyFont="1" applyFill="1" applyBorder="1"/>
    <xf numFmtId="174" fontId="4" fillId="4" borderId="0" xfId="1" applyNumberFormat="1" applyFont="1" applyFill="1" applyAlignment="1">
      <alignment horizontal="left" indent="3"/>
    </xf>
    <xf numFmtId="171" fontId="4" fillId="4" borderId="0" xfId="1" applyNumberFormat="1" applyFont="1" applyFill="1" applyAlignment="1">
      <alignment horizontal="left" indent="3"/>
    </xf>
    <xf numFmtId="174" fontId="4" fillId="4" borderId="9" xfId="1" applyNumberFormat="1" applyFont="1" applyFill="1" applyBorder="1"/>
    <xf numFmtId="171" fontId="4" fillId="4" borderId="9" xfId="1" applyNumberFormat="1" applyFont="1" applyFill="1" applyBorder="1"/>
    <xf numFmtId="166" fontId="4" fillId="0" borderId="0" xfId="2" applyNumberFormat="1" applyFont="1" applyAlignment="1">
      <alignment horizontal="right"/>
    </xf>
    <xf numFmtId="0" fontId="4" fillId="4" borderId="0" xfId="2" applyFont="1" applyFill="1" applyAlignment="1">
      <alignment horizontal="right"/>
    </xf>
    <xf numFmtId="3" fontId="4" fillId="4" borderId="0" xfId="2" applyNumberFormat="1" applyFont="1" applyFill="1" applyAlignment="1">
      <alignment horizontal="right"/>
    </xf>
    <xf numFmtId="3" fontId="4" fillId="4" borderId="0" xfId="2" quotePrefix="1" applyNumberFormat="1" applyFont="1" applyFill="1" applyAlignment="1">
      <alignment horizontal="right"/>
    </xf>
    <xf numFmtId="17" fontId="11" fillId="3" borderId="4" xfId="2" applyNumberFormat="1" applyFont="1" applyFill="1" applyBorder="1" applyAlignment="1">
      <alignment horizontal="center" vertical="center" wrapText="1"/>
    </xf>
    <xf numFmtId="0" fontId="23" fillId="4" borderId="12" xfId="1" applyNumberFormat="1" applyFont="1" applyFill="1" applyBorder="1" applyAlignment="1">
      <alignment horizontal="left" indent="2"/>
    </xf>
    <xf numFmtId="3" fontId="23" fillId="4" borderId="8" xfId="1" applyNumberFormat="1" applyFont="1" applyFill="1" applyBorder="1" applyAlignment="1">
      <alignment horizontal="right"/>
    </xf>
    <xf numFmtId="0" fontId="23" fillId="4" borderId="13" xfId="1" applyNumberFormat="1" applyFont="1" applyFill="1" applyBorder="1" applyAlignment="1">
      <alignment horizontal="left" indent="2"/>
    </xf>
    <xf numFmtId="3" fontId="23" fillId="4" borderId="0" xfId="1" applyNumberFormat="1" applyFont="1" applyFill="1" applyAlignment="1">
      <alignment horizontal="right"/>
    </xf>
    <xf numFmtId="3" fontId="23" fillId="4" borderId="9" xfId="1" applyNumberFormat="1" applyFont="1" applyFill="1" applyBorder="1" applyAlignment="1">
      <alignment horizontal="right"/>
    </xf>
    <xf numFmtId="3" fontId="23" fillId="6" borderId="40" xfId="1" applyNumberFormat="1" applyFont="1" applyFill="1" applyBorder="1" applyAlignment="1">
      <alignment horizontal="center"/>
    </xf>
    <xf numFmtId="3" fontId="23" fillId="4" borderId="42" xfId="1" applyNumberFormat="1" applyFont="1" applyFill="1" applyBorder="1" applyAlignment="1">
      <alignment horizontal="center"/>
    </xf>
    <xf numFmtId="3" fontId="23" fillId="4" borderId="43" xfId="1" applyNumberFormat="1" applyFont="1" applyFill="1" applyBorder="1" applyAlignment="1">
      <alignment horizontal="center"/>
    </xf>
    <xf numFmtId="3" fontId="23" fillId="4" borderId="9" xfId="1" applyNumberFormat="1" applyFont="1" applyFill="1" applyBorder="1" applyAlignment="1">
      <alignment horizontal="center"/>
    </xf>
    <xf numFmtId="0" fontId="23" fillId="6" borderId="4" xfId="1" applyNumberFormat="1" applyFont="1" applyFill="1" applyBorder="1" applyAlignment="1">
      <alignment horizontal="left" indent="1"/>
    </xf>
    <xf numFmtId="0" fontId="24" fillId="0" borderId="0" xfId="0" applyFont="1"/>
    <xf numFmtId="3" fontId="23" fillId="4" borderId="41" xfId="1" applyNumberFormat="1" applyFont="1" applyFill="1" applyBorder="1" applyAlignment="1">
      <alignment horizontal="center"/>
    </xf>
    <xf numFmtId="0" fontId="5" fillId="4" borderId="0" xfId="1" applyNumberFormat="1" applyFont="1" applyFill="1" applyAlignment="1">
      <alignment horizontal="center"/>
    </xf>
    <xf numFmtId="0" fontId="4" fillId="4" borderId="12" xfId="1" applyNumberFormat="1" applyFont="1" applyFill="1" applyBorder="1" applyAlignment="1">
      <alignment horizontal="left" indent="2"/>
    </xf>
    <xf numFmtId="0" fontId="4" fillId="4" borderId="13" xfId="1" applyNumberFormat="1" applyFont="1" applyFill="1" applyBorder="1" applyAlignment="1">
      <alignment horizontal="left" indent="2"/>
    </xf>
    <xf numFmtId="0" fontId="42" fillId="6" borderId="4" xfId="1" applyNumberFormat="1" applyFont="1" applyFill="1" applyBorder="1" applyAlignment="1">
      <alignment horizontal="left" indent="1"/>
    </xf>
    <xf numFmtId="0" fontId="23" fillId="4" borderId="2" xfId="1" applyNumberFormat="1" applyFont="1" applyFill="1" applyBorder="1"/>
    <xf numFmtId="0" fontId="4" fillId="4" borderId="0" xfId="1" applyNumberFormat="1" applyFont="1" applyFill="1"/>
    <xf numFmtId="0" fontId="5" fillId="4" borderId="0" xfId="1" applyNumberFormat="1" applyFont="1" applyFill="1" applyAlignment="1">
      <alignment horizontal="left" indent="1"/>
    </xf>
    <xf numFmtId="0" fontId="4" fillId="4" borderId="2" xfId="1" applyNumberFormat="1" applyFont="1" applyFill="1" applyBorder="1"/>
    <xf numFmtId="0" fontId="4" fillId="4" borderId="22" xfId="1" applyNumberFormat="1" applyFont="1" applyFill="1" applyBorder="1"/>
    <xf numFmtId="0" fontId="4" fillId="4" borderId="0" xfId="1" applyNumberFormat="1" applyFont="1" applyFill="1" applyAlignment="1">
      <alignment horizontal="left" indent="2"/>
    </xf>
    <xf numFmtId="0" fontId="5" fillId="6" borderId="3" xfId="1" applyNumberFormat="1" applyFont="1" applyFill="1" applyBorder="1" applyAlignment="1">
      <alignment horizontal="left" indent="1"/>
    </xf>
    <xf numFmtId="0" fontId="4" fillId="6" borderId="3" xfId="1" applyNumberFormat="1" applyFont="1" applyFill="1" applyBorder="1"/>
    <xf numFmtId="0" fontId="11" fillId="3" borderId="3" xfId="1" applyNumberFormat="1" applyFont="1" applyFill="1" applyBorder="1" applyAlignment="1">
      <alignment horizontal="left" vertical="center" indent="1"/>
    </xf>
    <xf numFmtId="0" fontId="11" fillId="3" borderId="3" xfId="1" applyNumberFormat="1" applyFont="1" applyFill="1" applyBorder="1" applyAlignment="1">
      <alignment horizontal="left" vertical="center"/>
    </xf>
    <xf numFmtId="0" fontId="11" fillId="3" borderId="3" xfId="1" applyNumberFormat="1" applyFont="1" applyFill="1" applyBorder="1" applyAlignment="1">
      <alignment horizontal="center" vertical="center"/>
    </xf>
    <xf numFmtId="0" fontId="5" fillId="6" borderId="3" xfId="1" applyNumberFormat="1" applyFont="1" applyFill="1" applyBorder="1" applyAlignment="1">
      <alignment horizontal="center"/>
    </xf>
    <xf numFmtId="0" fontId="4" fillId="4" borderId="2" xfId="1" applyNumberFormat="1" applyFont="1" applyFill="1" applyBorder="1" applyAlignment="1">
      <alignment horizontal="left" indent="2"/>
    </xf>
    <xf numFmtId="0" fontId="4" fillId="4" borderId="22" xfId="1" applyNumberFormat="1" applyFont="1" applyFill="1" applyBorder="1" applyAlignment="1">
      <alignment horizontal="left" indent="2"/>
    </xf>
    <xf numFmtId="168" fontId="11" fillId="3" borderId="4" xfId="2" quotePrefix="1" applyNumberFormat="1" applyFont="1" applyFill="1" applyBorder="1" applyAlignment="1">
      <alignment horizontal="center" vertical="center"/>
    </xf>
    <xf numFmtId="168" fontId="11" fillId="3" borderId="10" xfId="2" quotePrefix="1" applyNumberFormat="1" applyFont="1" applyFill="1" applyBorder="1" applyAlignment="1">
      <alignment horizontal="center" vertical="center"/>
    </xf>
    <xf numFmtId="171" fontId="4" fillId="0" borderId="35" xfId="1" applyNumberFormat="1" applyFont="1" applyBorder="1"/>
    <xf numFmtId="3" fontId="5" fillId="9" borderId="0" xfId="1" applyNumberFormat="1" applyFont="1" applyFill="1" applyAlignment="1">
      <alignment horizontal="center"/>
    </xf>
    <xf numFmtId="3" fontId="23" fillId="4" borderId="0" xfId="1" applyNumberFormat="1" applyFont="1" applyFill="1" applyAlignment="1">
      <alignment horizontal="center"/>
    </xf>
    <xf numFmtId="0" fontId="4" fillId="4" borderId="0" xfId="2" applyFont="1" applyFill="1" applyAlignment="1">
      <alignment horizontal="left" indent="4"/>
    </xf>
    <xf numFmtId="3" fontId="23" fillId="0" borderId="0" xfId="1" applyNumberFormat="1" applyFont="1" applyAlignment="1">
      <alignment horizontal="right"/>
    </xf>
    <xf numFmtId="3" fontId="44" fillId="4" borderId="0" xfId="1" applyNumberFormat="1" applyFont="1" applyFill="1" applyAlignment="1">
      <alignment horizontal="right"/>
    </xf>
    <xf numFmtId="0" fontId="44" fillId="4" borderId="0" xfId="1" applyNumberFormat="1" applyFont="1" applyFill="1" applyAlignment="1">
      <alignment horizontal="center"/>
    </xf>
    <xf numFmtId="3" fontId="5" fillId="9" borderId="9" xfId="1" applyNumberFormat="1" applyFont="1" applyFill="1" applyBorder="1" applyAlignment="1">
      <alignment horizontal="center"/>
    </xf>
    <xf numFmtId="0" fontId="22" fillId="4" borderId="0" xfId="12" applyFill="1"/>
    <xf numFmtId="172" fontId="5" fillId="4" borderId="0" xfId="2" applyNumberFormat="1" applyFont="1" applyFill="1"/>
    <xf numFmtId="175" fontId="4" fillId="4" borderId="0" xfId="1" applyNumberFormat="1" applyFont="1" applyFill="1"/>
    <xf numFmtId="4" fontId="45" fillId="0" borderId="44" xfId="0" applyNumberFormat="1" applyFont="1" applyBorder="1" applyAlignment="1">
      <alignment horizontal="right"/>
    </xf>
    <xf numFmtId="171" fontId="4" fillId="4" borderId="6" xfId="1" applyNumberFormat="1" applyFont="1" applyFill="1" applyBorder="1" applyAlignment="1">
      <alignment horizontal="right"/>
    </xf>
    <xf numFmtId="0" fontId="11" fillId="3" borderId="2" xfId="1" applyNumberFormat="1" applyFont="1" applyFill="1" applyBorder="1" applyAlignment="1">
      <alignment horizontal="left" vertical="center" indent="1"/>
    </xf>
    <xf numFmtId="3" fontId="23" fillId="9" borderId="0" xfId="1" applyNumberFormat="1" applyFont="1" applyFill="1" applyAlignment="1">
      <alignment horizontal="center"/>
    </xf>
    <xf numFmtId="3" fontId="23" fillId="0" borderId="0" xfId="1" applyNumberFormat="1" applyFont="1" applyAlignment="1">
      <alignment horizontal="center"/>
    </xf>
    <xf numFmtId="0" fontId="5" fillId="9" borderId="0" xfId="1" applyNumberFormat="1" applyFont="1" applyFill="1" applyAlignment="1">
      <alignment horizontal="center"/>
    </xf>
    <xf numFmtId="0" fontId="23" fillId="9" borderId="0" xfId="1" applyNumberFormat="1" applyFont="1" applyFill="1" applyAlignment="1">
      <alignment horizontal="center"/>
    </xf>
    <xf numFmtId="0" fontId="5" fillId="9" borderId="9" xfId="1" applyNumberFormat="1" applyFont="1" applyFill="1" applyBorder="1" applyAlignment="1">
      <alignment horizontal="center"/>
    </xf>
    <xf numFmtId="0" fontId="23" fillId="9" borderId="9" xfId="1" applyNumberFormat="1" applyFont="1" applyFill="1" applyBorder="1" applyAlignment="1">
      <alignment horizontal="center"/>
    </xf>
    <xf numFmtId="0" fontId="23" fillId="4" borderId="0" xfId="1" applyNumberFormat="1" applyFont="1" applyFill="1" applyAlignment="1">
      <alignment horizontal="left"/>
    </xf>
    <xf numFmtId="165" fontId="4" fillId="4" borderId="0" xfId="2" applyNumberFormat="1" applyFont="1" applyFill="1" applyAlignment="1">
      <alignment horizontal="right"/>
    </xf>
    <xf numFmtId="174" fontId="5" fillId="4" borderId="0" xfId="1" applyNumberFormat="1" applyFont="1" applyFill="1"/>
    <xf numFmtId="171" fontId="5" fillId="6" borderId="3" xfId="1" applyNumberFormat="1" applyFont="1" applyFill="1" applyBorder="1" applyAlignment="1">
      <alignment horizontal="right"/>
    </xf>
    <xf numFmtId="171" fontId="4" fillId="4" borderId="0" xfId="1" applyNumberFormat="1" applyFont="1" applyFill="1" applyAlignment="1">
      <alignment horizontal="right"/>
    </xf>
    <xf numFmtId="165" fontId="26" fillId="4" borderId="0" xfId="1" applyNumberFormat="1" applyFont="1" applyFill="1" applyAlignment="1">
      <alignment horizontal="right" indent="2"/>
    </xf>
    <xf numFmtId="0" fontId="4" fillId="4" borderId="29" xfId="1" applyNumberFormat="1" applyFont="1" applyFill="1" applyBorder="1" applyAlignment="1">
      <alignment horizontal="left" indent="2"/>
    </xf>
    <xf numFmtId="166" fontId="17" fillId="4" borderId="8" xfId="9" applyNumberFormat="1" applyFont="1" applyFill="1" applyBorder="1"/>
    <xf numFmtId="0" fontId="4" fillId="4" borderId="30" xfId="1" applyNumberFormat="1" applyFont="1" applyFill="1" applyBorder="1" applyAlignment="1">
      <alignment horizontal="left" indent="2"/>
    </xf>
    <xf numFmtId="166" fontId="17" fillId="4" borderId="0" xfId="9" applyNumberFormat="1" applyFont="1" applyFill="1" applyBorder="1"/>
    <xf numFmtId="166" fontId="17" fillId="4" borderId="31" xfId="9" applyNumberFormat="1" applyFont="1" applyFill="1" applyBorder="1"/>
    <xf numFmtId="3" fontId="17" fillId="4" borderId="0" xfId="9" applyNumberFormat="1" applyFont="1" applyFill="1" applyBorder="1"/>
    <xf numFmtId="0" fontId="4" fillId="4" borderId="32" xfId="1" applyNumberFormat="1" applyFont="1" applyFill="1" applyBorder="1" applyAlignment="1">
      <alignment horizontal="left" indent="2"/>
    </xf>
    <xf numFmtId="167" fontId="20" fillId="4" borderId="0" xfId="7" applyFill="1"/>
    <xf numFmtId="3" fontId="23" fillId="9" borderId="0" xfId="1" applyNumberFormat="1" applyFont="1" applyFill="1" applyAlignment="1">
      <alignment horizontal="right"/>
    </xf>
    <xf numFmtId="167" fontId="17" fillId="4" borderId="0" xfId="7" applyFont="1" applyFill="1"/>
    <xf numFmtId="0" fontId="17" fillId="4" borderId="0" xfId="0" applyFont="1" applyFill="1" applyAlignment="1">
      <alignment horizontal="left"/>
    </xf>
    <xf numFmtId="165" fontId="4" fillId="4" borderId="0" xfId="1" applyNumberFormat="1" applyFont="1" applyFill="1" applyAlignment="1">
      <alignment horizontal="right" indent="1"/>
    </xf>
    <xf numFmtId="0" fontId="35" fillId="4" borderId="0" xfId="18" applyFont="1" applyFill="1"/>
    <xf numFmtId="0" fontId="17" fillId="4" borderId="0" xfId="18" applyFont="1" applyFill="1"/>
    <xf numFmtId="0" fontId="39" fillId="4" borderId="0" xfId="12" applyFont="1" applyFill="1"/>
    <xf numFmtId="166" fontId="22" fillId="4" borderId="0" xfId="12" applyNumberFormat="1" applyFill="1"/>
    <xf numFmtId="165" fontId="23" fillId="0" borderId="0" xfId="1" applyNumberFormat="1" applyFont="1"/>
    <xf numFmtId="165" fontId="5" fillId="4" borderId="0" xfId="1" applyNumberFormat="1" applyFont="1" applyFill="1" applyAlignment="1">
      <alignment horizontal="left" indent="2"/>
    </xf>
    <xf numFmtId="165" fontId="5" fillId="0" borderId="0" xfId="1" applyNumberFormat="1" applyFont="1" applyAlignment="1">
      <alignment horizontal="left" indent="2"/>
    </xf>
    <xf numFmtId="165" fontId="23" fillId="0" borderId="0" xfId="1" applyNumberFormat="1" applyFont="1" applyAlignment="1">
      <alignment horizontal="left" indent="2"/>
    </xf>
    <xf numFmtId="165" fontId="5" fillId="5" borderId="3" xfId="1" applyNumberFormat="1" applyFont="1" applyFill="1" applyBorder="1" applyAlignment="1">
      <alignment horizontal="left" indent="1"/>
    </xf>
    <xf numFmtId="165" fontId="5" fillId="6" borderId="3" xfId="1" applyNumberFormat="1" applyFont="1" applyFill="1" applyBorder="1" applyAlignment="1">
      <alignment horizontal="left" indent="1"/>
    </xf>
    <xf numFmtId="0" fontId="20" fillId="0" borderId="0" xfId="11" applyAlignment="1">
      <alignment horizontal="right"/>
    </xf>
    <xf numFmtId="165" fontId="5" fillId="5" borderId="3" xfId="1" applyNumberFormat="1" applyFont="1" applyFill="1" applyBorder="1" applyAlignment="1">
      <alignment horizontal="right"/>
    </xf>
    <xf numFmtId="165" fontId="5" fillId="6" borderId="3" xfId="1" applyNumberFormat="1" applyFont="1" applyFill="1" applyBorder="1" applyAlignment="1">
      <alignment horizontal="right"/>
    </xf>
    <xf numFmtId="0" fontId="11" fillId="3" borderId="3" xfId="1" applyNumberFormat="1" applyFont="1" applyFill="1" applyBorder="1" applyAlignment="1">
      <alignment vertical="center"/>
    </xf>
    <xf numFmtId="165" fontId="4" fillId="4" borderId="45" xfId="1" applyNumberFormat="1" applyFont="1" applyFill="1" applyBorder="1"/>
    <xf numFmtId="165" fontId="4" fillId="4" borderId="46" xfId="1" applyNumberFormat="1" applyFont="1" applyFill="1" applyBorder="1"/>
    <xf numFmtId="165" fontId="4" fillId="0" borderId="46" xfId="1" applyNumberFormat="1" applyFont="1" applyBorder="1"/>
    <xf numFmtId="165" fontId="5" fillId="5" borderId="47" xfId="1" applyNumberFormat="1" applyFont="1" applyFill="1" applyBorder="1"/>
    <xf numFmtId="165" fontId="5" fillId="5" borderId="48" xfId="1" applyNumberFormat="1" applyFont="1" applyFill="1" applyBorder="1"/>
    <xf numFmtId="165" fontId="4" fillId="4" borderId="49" xfId="1" applyNumberFormat="1" applyFont="1" applyFill="1" applyBorder="1"/>
    <xf numFmtId="165" fontId="4" fillId="4" borderId="50" xfId="1" applyNumberFormat="1" applyFont="1" applyFill="1" applyBorder="1"/>
    <xf numFmtId="165" fontId="4" fillId="4" borderId="51" xfId="1" applyNumberFormat="1" applyFont="1" applyFill="1" applyBorder="1"/>
    <xf numFmtId="165" fontId="5" fillId="5" borderId="46" xfId="1" applyNumberFormat="1" applyFont="1" applyFill="1" applyBorder="1"/>
    <xf numFmtId="0" fontId="23" fillId="4" borderId="0" xfId="1" applyNumberFormat="1" applyFont="1" applyFill="1" applyAlignment="1">
      <alignment horizontal="left" wrapText="1" indent="2"/>
    </xf>
    <xf numFmtId="165" fontId="5" fillId="5" borderId="45" xfId="1" applyNumberFormat="1" applyFont="1" applyFill="1" applyBorder="1"/>
    <xf numFmtId="165" fontId="5" fillId="5" borderId="50" xfId="1" applyNumberFormat="1" applyFont="1" applyFill="1" applyBorder="1"/>
    <xf numFmtId="165" fontId="4" fillId="0" borderId="0" xfId="1" applyNumberFormat="1" applyFont="1" applyAlignment="1">
      <alignment horizontal="left" indent="3"/>
    </xf>
    <xf numFmtId="165" fontId="4" fillId="4" borderId="0" xfId="1" applyNumberFormat="1" applyFont="1" applyFill="1" applyAlignment="1">
      <alignment horizontal="left" indent="3"/>
    </xf>
    <xf numFmtId="165" fontId="4" fillId="4" borderId="9" xfId="1" applyNumberFormat="1" applyFont="1" applyFill="1" applyBorder="1" applyAlignment="1">
      <alignment horizontal="left" indent="2"/>
    </xf>
    <xf numFmtId="165" fontId="4" fillId="4" borderId="46" xfId="1" applyNumberFormat="1" applyFont="1" applyFill="1" applyBorder="1" applyAlignment="1">
      <alignment horizontal="right"/>
    </xf>
    <xf numFmtId="165" fontId="5" fillId="5" borderId="47" xfId="1" applyNumberFormat="1" applyFont="1" applyFill="1" applyBorder="1" applyAlignment="1">
      <alignment horizontal="right"/>
    </xf>
    <xf numFmtId="165" fontId="5" fillId="5" borderId="52" xfId="1" applyNumberFormat="1" applyFont="1" applyFill="1" applyBorder="1"/>
    <xf numFmtId="165" fontId="4" fillId="4" borderId="45" xfId="1" applyNumberFormat="1" applyFont="1" applyFill="1" applyBorder="1" applyAlignment="1">
      <alignment horizontal="right"/>
    </xf>
    <xf numFmtId="171" fontId="37" fillId="0" borderId="0" xfId="12" applyNumberFormat="1" applyFont="1"/>
    <xf numFmtId="0" fontId="4" fillId="4" borderId="21" xfId="1" applyNumberFormat="1" applyFont="1" applyFill="1" applyBorder="1"/>
    <xf numFmtId="0" fontId="4" fillId="4" borderId="25" xfId="1" applyNumberFormat="1" applyFont="1" applyFill="1" applyBorder="1"/>
    <xf numFmtId="0" fontId="42" fillId="6" borderId="3" xfId="1" applyNumberFormat="1" applyFont="1" applyFill="1" applyBorder="1" applyAlignment="1">
      <alignment horizontal="left" indent="1"/>
    </xf>
    <xf numFmtId="171" fontId="42" fillId="6" borderId="3" xfId="1" applyNumberFormat="1" applyFont="1" applyFill="1" applyBorder="1"/>
    <xf numFmtId="176" fontId="22" fillId="0" borderId="0" xfId="12" applyNumberFormat="1"/>
    <xf numFmtId="176" fontId="20" fillId="0" borderId="0" xfId="11" applyNumberFormat="1"/>
    <xf numFmtId="172" fontId="20" fillId="0" borderId="0" xfId="11" applyNumberFormat="1"/>
    <xf numFmtId="165" fontId="42" fillId="6" borderId="3" xfId="1" applyNumberFormat="1" applyFont="1" applyFill="1" applyBorder="1"/>
    <xf numFmtId="165" fontId="42" fillId="0" borderId="0" xfId="1" applyNumberFormat="1" applyFont="1"/>
    <xf numFmtId="165" fontId="42" fillId="6" borderId="3" xfId="1" applyNumberFormat="1" applyFont="1" applyFill="1" applyBorder="1" applyAlignment="1">
      <alignment horizontal="left" indent="1"/>
    </xf>
    <xf numFmtId="165" fontId="42" fillId="6" borderId="3" xfId="1" applyNumberFormat="1" applyFont="1" applyFill="1" applyBorder="1" applyAlignment="1">
      <alignment horizontal="right"/>
    </xf>
    <xf numFmtId="165" fontId="4" fillId="4" borderId="7" xfId="1" applyNumberFormat="1" applyFont="1" applyFill="1" applyBorder="1"/>
    <xf numFmtId="10" fontId="46" fillId="4" borderId="0" xfId="17" applyNumberFormat="1" applyFont="1" applyFill="1"/>
    <xf numFmtId="177" fontId="46" fillId="4" borderId="0" xfId="17" applyNumberFormat="1" applyFont="1" applyFill="1"/>
    <xf numFmtId="0" fontId="23" fillId="0" borderId="0" xfId="1" applyNumberFormat="1" applyFont="1" applyAlignment="1">
      <alignment horizontal="center"/>
    </xf>
    <xf numFmtId="0" fontId="23" fillId="0" borderId="0" xfId="1" applyNumberFormat="1" applyFont="1" applyAlignment="1">
      <alignment horizontal="left"/>
    </xf>
    <xf numFmtId="167" fontId="17" fillId="0" borderId="0" xfId="7" applyFont="1"/>
    <xf numFmtId="3" fontId="17" fillId="0" borderId="8" xfId="1" applyNumberFormat="1" applyFont="1" applyBorder="1" applyAlignment="1">
      <alignment horizontal="center"/>
    </xf>
    <xf numFmtId="165" fontId="5" fillId="5" borderId="5" xfId="1" applyNumberFormat="1" applyFont="1" applyFill="1" applyBorder="1"/>
    <xf numFmtId="165" fontId="5" fillId="5" borderId="16" xfId="1" applyNumberFormat="1" applyFont="1" applyFill="1" applyBorder="1"/>
    <xf numFmtId="0" fontId="4" fillId="0" borderId="0" xfId="2" applyFont="1"/>
    <xf numFmtId="17" fontId="11" fillId="3" borderId="0" xfId="14" quotePrefix="1" applyNumberFormat="1" applyFont="1" applyFill="1" applyAlignment="1">
      <alignment horizontal="center" vertical="center" wrapText="1"/>
    </xf>
    <xf numFmtId="17" fontId="11" fillId="3" borderId="0" xfId="14" applyNumberFormat="1" applyFont="1" applyFill="1" applyAlignment="1">
      <alignment horizontal="center" vertical="center"/>
    </xf>
    <xf numFmtId="17" fontId="11" fillId="3" borderId="0" xfId="14" applyNumberFormat="1" applyFont="1" applyFill="1" applyAlignment="1">
      <alignment horizontal="center" vertical="center" wrapText="1"/>
    </xf>
    <xf numFmtId="0" fontId="10" fillId="2" borderId="0" xfId="1" applyNumberFormat="1" applyFont="1" applyFill="1" applyAlignment="1">
      <alignment horizontal="left" vertical="center" wrapText="1"/>
    </xf>
    <xf numFmtId="0" fontId="23" fillId="4" borderId="9" xfId="1" applyNumberFormat="1" applyFont="1" applyFill="1" applyBorder="1" applyAlignment="1">
      <alignment horizontal="left" indent="2"/>
    </xf>
    <xf numFmtId="3" fontId="23" fillId="9" borderId="9" xfId="1" applyNumberFormat="1" applyFont="1" applyFill="1" applyBorder="1" applyAlignment="1">
      <alignment horizontal="center"/>
    </xf>
    <xf numFmtId="0" fontId="23" fillId="0" borderId="4" xfId="1" applyNumberFormat="1" applyFont="1" applyBorder="1" applyAlignment="1">
      <alignment horizontal="left" indent="2"/>
    </xf>
    <xf numFmtId="3" fontId="23" fillId="0" borderId="40" xfId="1" applyNumberFormat="1" applyFont="1" applyBorder="1" applyAlignment="1">
      <alignment horizontal="center"/>
    </xf>
    <xf numFmtId="3" fontId="23" fillId="0" borderId="4" xfId="1" applyNumberFormat="1" applyFont="1" applyBorder="1" applyAlignment="1">
      <alignment horizontal="center"/>
    </xf>
    <xf numFmtId="0" fontId="4" fillId="4" borderId="9" xfId="1" applyNumberFormat="1" applyFont="1" applyFill="1" applyBorder="1"/>
    <xf numFmtId="49" fontId="48" fillId="3" borderId="0" xfId="1" applyNumberFormat="1" applyFont="1" applyFill="1" applyAlignment="1">
      <alignment horizontal="center" vertical="center"/>
    </xf>
    <xf numFmtId="171" fontId="40" fillId="4" borderId="6" xfId="1" applyNumberFormat="1" applyFont="1" applyFill="1" applyBorder="1"/>
    <xf numFmtId="171" fontId="40" fillId="4" borderId="6" xfId="1" applyNumberFormat="1" applyFont="1" applyFill="1" applyBorder="1" applyAlignment="1">
      <alignment horizontal="right"/>
    </xf>
    <xf numFmtId="171" fontId="40" fillId="0" borderId="6" xfId="1" applyNumberFormat="1" applyFont="1" applyBorder="1"/>
    <xf numFmtId="171" fontId="41" fillId="5" borderId="5" xfId="1" applyNumberFormat="1" applyFont="1" applyFill="1" applyBorder="1"/>
    <xf numFmtId="171" fontId="41" fillId="5" borderId="33" xfId="1" applyNumberFormat="1" applyFont="1" applyFill="1" applyBorder="1"/>
    <xf numFmtId="49" fontId="11" fillId="3" borderId="0" xfId="14" quotePrefix="1" applyNumberFormat="1" applyFont="1" applyFill="1" applyAlignment="1">
      <alignment horizontal="center" vertical="center" wrapText="1"/>
    </xf>
    <xf numFmtId="171" fontId="40" fillId="4" borderId="35" xfId="1" applyNumberFormat="1" applyFont="1" applyFill="1" applyBorder="1"/>
    <xf numFmtId="171" fontId="40" fillId="0" borderId="35" xfId="1" applyNumberFormat="1" applyFont="1" applyBorder="1"/>
    <xf numFmtId="171" fontId="41" fillId="5" borderId="34" xfId="1" applyNumberFormat="1" applyFont="1" applyFill="1" applyBorder="1"/>
    <xf numFmtId="167" fontId="29" fillId="0" borderId="0" xfId="8" applyFont="1"/>
    <xf numFmtId="17" fontId="49" fillId="3" borderId="53" xfId="0" applyNumberFormat="1" applyFont="1" applyFill="1" applyBorder="1" applyAlignment="1">
      <alignment horizontal="center" vertical="center"/>
    </xf>
    <xf numFmtId="166" fontId="23" fillId="4" borderId="8" xfId="9" applyNumberFormat="1" applyFont="1" applyFill="1" applyBorder="1"/>
    <xf numFmtId="166" fontId="23" fillId="4" borderId="0" xfId="9" applyNumberFormat="1" applyFont="1" applyFill="1" applyBorder="1"/>
    <xf numFmtId="166" fontId="17" fillId="0" borderId="0" xfId="9" applyNumberFormat="1" applyFont="1" applyFill="1" applyBorder="1"/>
    <xf numFmtId="10" fontId="23" fillId="4" borderId="31" xfId="9" applyNumberFormat="1" applyFont="1" applyFill="1" applyBorder="1"/>
    <xf numFmtId="166" fontId="17" fillId="0" borderId="31" xfId="9" applyNumberFormat="1" applyFont="1" applyFill="1" applyBorder="1"/>
    <xf numFmtId="3" fontId="23" fillId="4" borderId="0" xfId="9" applyNumberFormat="1" applyFont="1" applyFill="1" applyBorder="1"/>
    <xf numFmtId="166" fontId="23" fillId="4" borderId="31" xfId="9" applyNumberFormat="1" applyFont="1" applyFill="1" applyBorder="1"/>
    <xf numFmtId="3" fontId="17" fillId="4" borderId="31" xfId="9" applyNumberFormat="1" applyFont="1" applyFill="1" applyBorder="1"/>
    <xf numFmtId="166" fontId="23" fillId="4" borderId="31" xfId="17" applyNumberFormat="1" applyFont="1" applyFill="1" applyBorder="1"/>
    <xf numFmtId="10" fontId="23" fillId="4" borderId="31" xfId="9" applyNumberFormat="1" applyFont="1" applyFill="1" applyBorder="1" applyAlignment="1">
      <alignment horizontal="right"/>
    </xf>
    <xf numFmtId="172" fontId="4" fillId="4" borderId="0" xfId="2" applyNumberFormat="1" applyFont="1" applyFill="1"/>
    <xf numFmtId="10" fontId="17" fillId="4" borderId="31" xfId="9" applyNumberFormat="1" applyFont="1" applyFill="1" applyBorder="1"/>
    <xf numFmtId="10" fontId="17" fillId="4" borderId="31" xfId="9" applyNumberFormat="1" applyFont="1" applyFill="1" applyBorder="1" applyAlignment="1">
      <alignment horizontal="right"/>
    </xf>
    <xf numFmtId="3" fontId="23" fillId="9" borderId="8" xfId="1" applyNumberFormat="1" applyFont="1" applyFill="1" applyBorder="1" applyAlignment="1">
      <alignment horizontal="right"/>
    </xf>
    <xf numFmtId="165" fontId="50" fillId="4" borderId="0" xfId="1" applyNumberFormat="1" applyFont="1" applyFill="1" applyAlignment="1">
      <alignment horizontal="right" indent="2"/>
    </xf>
    <xf numFmtId="0" fontId="4" fillId="4" borderId="8" xfId="1" applyNumberFormat="1" applyFont="1" applyFill="1" applyBorder="1"/>
    <xf numFmtId="3" fontId="17" fillId="4" borderId="0" xfId="1" applyNumberFormat="1" applyFont="1" applyFill="1" applyAlignment="1">
      <alignment horizontal="center"/>
    </xf>
    <xf numFmtId="3" fontId="17" fillId="9" borderId="0" xfId="1" applyNumberFormat="1" applyFont="1" applyFill="1" applyAlignment="1">
      <alignment horizontal="center"/>
    </xf>
    <xf numFmtId="178" fontId="4" fillId="4" borderId="0" xfId="2" applyNumberFormat="1" applyFont="1" applyFill="1"/>
    <xf numFmtId="179" fontId="4" fillId="4" borderId="0" xfId="19" applyNumberFormat="1" applyFont="1" applyFill="1"/>
    <xf numFmtId="3" fontId="17" fillId="4" borderId="9" xfId="1" applyNumberFormat="1" applyFont="1" applyFill="1" applyBorder="1" applyAlignment="1">
      <alignment horizontal="center"/>
    </xf>
    <xf numFmtId="0" fontId="9" fillId="4" borderId="0" xfId="0" applyFont="1" applyFill="1"/>
    <xf numFmtId="0" fontId="7" fillId="4" borderId="0" xfId="3" applyNumberFormat="1" applyFont="1" applyFill="1"/>
    <xf numFmtId="0" fontId="8" fillId="4" borderId="0" xfId="3" applyNumberFormat="1" applyFont="1" applyFill="1" applyAlignment="1">
      <alignment horizontal="left" indent="1"/>
    </xf>
    <xf numFmtId="0" fontId="14" fillId="4" borderId="0" xfId="3" applyNumberFormat="1" applyFont="1" applyFill="1" applyAlignment="1">
      <alignment horizontal="left" indent="1"/>
    </xf>
    <xf numFmtId="0" fontId="15" fillId="4" borderId="0" xfId="3" applyNumberFormat="1" applyFont="1" applyFill="1"/>
    <xf numFmtId="0" fontId="5" fillId="3" borderId="1" xfId="0" applyFont="1" applyFill="1" applyBorder="1" applyAlignment="1">
      <alignment vertical="center"/>
    </xf>
    <xf numFmtId="0" fontId="0" fillId="4" borderId="0" xfId="3" applyNumberFormat="1" applyFont="1" applyFill="1"/>
    <xf numFmtId="171" fontId="34" fillId="0" borderId="0" xfId="12" applyNumberFormat="1" applyFont="1" applyAlignment="1">
      <alignment horizontal="right"/>
    </xf>
    <xf numFmtId="166" fontId="31" fillId="0" borderId="0" xfId="7" applyNumberFormat="1" applyFont="1"/>
    <xf numFmtId="170" fontId="17" fillId="0" borderId="0" xfId="8" applyNumberFormat="1" applyFont="1"/>
    <xf numFmtId="0" fontId="10" fillId="2" borderId="0" xfId="1" applyNumberFormat="1" applyFont="1" applyFill="1" applyAlignment="1">
      <alignment horizontal="left" vertical="center" wrapText="1"/>
    </xf>
    <xf numFmtId="0" fontId="11" fillId="3" borderId="0" xfId="16" applyFont="1" applyFill="1" applyAlignment="1">
      <alignment horizontal="left" vertical="center"/>
    </xf>
    <xf numFmtId="17" fontId="11" fillId="3" borderId="0" xfId="14" applyNumberFormat="1" applyFont="1" applyFill="1" applyAlignment="1">
      <alignment horizontal="center" vertical="center"/>
    </xf>
    <xf numFmtId="17" fontId="11" fillId="3" borderId="2" xfId="14" applyNumberFormat="1" applyFont="1" applyFill="1" applyBorder="1" applyAlignment="1">
      <alignment horizontal="center" vertical="center"/>
    </xf>
    <xf numFmtId="17" fontId="11" fillId="3" borderId="0" xfId="14" applyNumberFormat="1" applyFont="1" applyFill="1" applyAlignment="1">
      <alignment horizontal="center" vertical="center" wrapText="1"/>
    </xf>
    <xf numFmtId="17" fontId="11" fillId="3" borderId="2" xfId="14" applyNumberFormat="1" applyFont="1" applyFill="1" applyBorder="1" applyAlignment="1">
      <alignment horizontal="center" vertical="center" wrapText="1"/>
    </xf>
    <xf numFmtId="17" fontId="11" fillId="3" borderId="0" xfId="14" quotePrefix="1" applyNumberFormat="1" applyFont="1" applyFill="1" applyAlignment="1">
      <alignment horizontal="center" vertical="center" wrapText="1"/>
    </xf>
    <xf numFmtId="167" fontId="33" fillId="6" borderId="12" xfId="8" applyFont="1" applyFill="1" applyBorder="1" applyAlignment="1">
      <alignment horizontal="center" vertical="center" wrapText="1"/>
    </xf>
    <xf numFmtId="167" fontId="33" fillId="6" borderId="13" xfId="8" applyFont="1" applyFill="1" applyBorder="1" applyAlignment="1">
      <alignment horizontal="center" vertical="center" wrapText="1"/>
    </xf>
    <xf numFmtId="167" fontId="33" fillId="6" borderId="14" xfId="8" applyFont="1" applyFill="1"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cellXfs>
  <cellStyles count="20">
    <cellStyle name="Comma" xfId="19" builtinId="3"/>
    <cellStyle name="Hiperhivatkozás_dummy_12_Cons_CAR_BIS" xfId="4" xr:uid="{00000000-0005-0000-0000-000000000000}"/>
    <cellStyle name="Hivatkozás 12 2" xfId="5" xr:uid="{00000000-0005-0000-0000-000001000000}"/>
    <cellStyle name="Hivatkozás 3 2" xfId="10" xr:uid="{00000000-0005-0000-0000-000002000000}"/>
    <cellStyle name="Hyperlink" xfId="3" builtinId="8"/>
    <cellStyle name="Hyperlink 2" xfId="13" xr:uid="{00000000-0005-0000-0000-000004000000}"/>
    <cellStyle name="Normal" xfId="0" builtinId="0"/>
    <cellStyle name="Normál 141" xfId="7" xr:uid="{00000000-0005-0000-0000-000006000000}"/>
    <cellStyle name="Normal 18" xfId="1" xr:uid="{00000000-0005-0000-0000-000007000000}"/>
    <cellStyle name="Normal 2" xfId="2" xr:uid="{00000000-0005-0000-0000-000008000000}"/>
    <cellStyle name="Normal 2 2" xfId="14" xr:uid="{00000000-0005-0000-0000-000009000000}"/>
    <cellStyle name="Normal 2 3" xfId="16" xr:uid="{00000000-0005-0000-0000-00000A000000}"/>
    <cellStyle name="Normal 3" xfId="11" xr:uid="{00000000-0005-0000-0000-00000B000000}"/>
    <cellStyle name="Normal 4" xfId="12" xr:uid="{00000000-0005-0000-0000-00000C000000}"/>
    <cellStyle name="Normál_dummy_11_Main_BS_Items 2" xfId="8" xr:uid="{00000000-0005-0000-0000-00000D000000}"/>
    <cellStyle name="Normál_dummy_12_Cons_CAR_BIS" xfId="18" xr:uid="{5F6CE0D3-7A03-474E-ABF7-1885BC3250F1}"/>
    <cellStyle name="Percent" xfId="17" builtinId="5"/>
    <cellStyle name="Percent 2" xfId="15" xr:uid="{00000000-0005-0000-0000-000010000000}"/>
    <cellStyle name="Százalék 10 3" xfId="9" xr:uid="{00000000-0005-0000-0000-000011000000}"/>
    <cellStyle name="Százalék 3 2 3" xfId="6" xr:uid="{00000000-0005-0000-0000-000012000000}"/>
  </cellStyles>
  <dxfs count="1">
    <dxf>
      <fill>
        <patternFill>
          <bgColor indexed="22"/>
        </patternFill>
      </fill>
    </dxf>
  </dxfs>
  <tableStyles count="0" defaultTableStyle="TableStyleMedium9" defaultPivotStyle="PivotStyleLight16"/>
  <colors>
    <mruColors>
      <color rgb="FFE8DDFF"/>
      <color rgb="FFECEFAF"/>
      <color rgb="FFCAD22B"/>
      <color rgb="FF28007D"/>
      <color rgb="FFB49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1819275</xdr:colOff>
      <xdr:row>2</xdr:row>
      <xdr:rowOff>38100</xdr:rowOff>
    </xdr:from>
    <xdr:ext cx="895350" cy="433127"/>
    <xdr:pic>
      <xdr:nvPicPr>
        <xdr:cNvPr id="2" name="Picture 1" descr="https://encrypted-tbn1.gstatic.com/images?q=tbn:ANd9GcSVqOomTN5ZkMkxoLh66qYI-rSmUMfGBerE1bbBkAB8D8iszk80">
          <a:extLst>
            <a:ext uri="{FF2B5EF4-FFF2-40B4-BE49-F238E27FC236}">
              <a16:creationId xmlns:a16="http://schemas.microsoft.com/office/drawing/2014/main" id="{A22E8EF0-8493-4586-BF98-2F822CDDF1C6}"/>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t="25610" b="25610"/>
        <a:stretch>
          <a:fillRect/>
        </a:stretch>
      </xdr:blipFill>
      <xdr:spPr bwMode="auto">
        <a:xfrm>
          <a:off x="1819275" y="406400"/>
          <a:ext cx="895350" cy="433127"/>
        </a:xfrm>
        <a:prstGeom prst="rect">
          <a:avLst/>
        </a:prstGeom>
        <a:noFill/>
      </xdr:spPr>
    </xdr:pic>
    <xdr:clientData/>
  </xdr:oneCellAnchor>
  <xdr:twoCellAnchor editAs="oneCell">
    <xdr:from>
      <xdr:col>0</xdr:col>
      <xdr:colOff>1819275</xdr:colOff>
      <xdr:row>2</xdr:row>
      <xdr:rowOff>38100</xdr:rowOff>
    </xdr:from>
    <xdr:to>
      <xdr:col>0</xdr:col>
      <xdr:colOff>2714625</xdr:colOff>
      <xdr:row>4</xdr:row>
      <xdr:rowOff>17656</xdr:rowOff>
    </xdr:to>
    <xdr:pic>
      <xdr:nvPicPr>
        <xdr:cNvPr id="3" name="Picture 2" descr="https://encrypted-tbn1.gstatic.com/images?q=tbn:ANd9GcSVqOomTN5ZkMkxoLh66qYI-rSmUMfGBerE1bbBkAB8D8iszk80">
          <a:extLst>
            <a:ext uri="{FF2B5EF4-FFF2-40B4-BE49-F238E27FC236}">
              <a16:creationId xmlns:a16="http://schemas.microsoft.com/office/drawing/2014/main" id="{5BA661F2-163C-44CF-9195-6BF5AAF717E2}"/>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t="25610" b="25610"/>
        <a:stretch>
          <a:fillRect/>
        </a:stretch>
      </xdr:blipFill>
      <xdr:spPr bwMode="auto">
        <a:xfrm>
          <a:off x="1819275" y="666750"/>
          <a:ext cx="895350" cy="436756"/>
        </a:xfrm>
        <a:prstGeom prst="rect">
          <a:avLst/>
        </a:prstGeom>
        <a:noFill/>
      </xdr:spPr>
    </xdr:pic>
    <xdr:clientData/>
  </xdr:twoCellAnchor>
  <xdr:oneCellAnchor>
    <xdr:from>
      <xdr:col>0</xdr:col>
      <xdr:colOff>1819275</xdr:colOff>
      <xdr:row>2</xdr:row>
      <xdr:rowOff>38100</xdr:rowOff>
    </xdr:from>
    <xdr:ext cx="895350" cy="433127"/>
    <xdr:pic>
      <xdr:nvPicPr>
        <xdr:cNvPr id="4" name="Picture 3" descr="https://encrypted-tbn1.gstatic.com/images?q=tbn:ANd9GcSVqOomTN5ZkMkxoLh66qYI-rSmUMfGBerE1bbBkAB8D8iszk80">
          <a:extLst>
            <a:ext uri="{FF2B5EF4-FFF2-40B4-BE49-F238E27FC236}">
              <a16:creationId xmlns:a16="http://schemas.microsoft.com/office/drawing/2014/main" id="{E30B0B71-5CC4-4303-BE9C-AD37EE3E145E}"/>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t="25610" b="25610"/>
        <a:stretch>
          <a:fillRect/>
        </a:stretch>
      </xdr:blipFill>
      <xdr:spPr bwMode="auto">
        <a:xfrm>
          <a:off x="1819275" y="666750"/>
          <a:ext cx="895350" cy="433127"/>
        </a:xfrm>
        <a:prstGeom prst="rect">
          <a:avLst/>
        </a:prstGeom>
        <a:noFill/>
      </xdr:spPr>
    </xdr:pic>
    <xdr:clientData/>
  </xdr:oneCellAnchor>
  <xdr:twoCellAnchor editAs="oneCell">
    <xdr:from>
      <xdr:col>0</xdr:col>
      <xdr:colOff>1819275</xdr:colOff>
      <xdr:row>2</xdr:row>
      <xdr:rowOff>38100</xdr:rowOff>
    </xdr:from>
    <xdr:to>
      <xdr:col>0</xdr:col>
      <xdr:colOff>2714625</xdr:colOff>
      <xdr:row>4</xdr:row>
      <xdr:rowOff>17656</xdr:rowOff>
    </xdr:to>
    <xdr:pic>
      <xdr:nvPicPr>
        <xdr:cNvPr id="5" name="Picture 4" descr="https://encrypted-tbn1.gstatic.com/images?q=tbn:ANd9GcSVqOomTN5ZkMkxoLh66qYI-rSmUMfGBerE1bbBkAB8D8iszk80">
          <a:extLst>
            <a:ext uri="{FF2B5EF4-FFF2-40B4-BE49-F238E27FC236}">
              <a16:creationId xmlns:a16="http://schemas.microsoft.com/office/drawing/2014/main" id="{BF117B59-04AC-4927-9317-B040C288E55E}"/>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t="25610" b="25610"/>
        <a:stretch>
          <a:fillRect/>
        </a:stretch>
      </xdr:blipFill>
      <xdr:spPr bwMode="auto">
        <a:xfrm>
          <a:off x="1819275" y="666750"/>
          <a:ext cx="895350" cy="436756"/>
        </a:xfrm>
        <a:prstGeom prst="rect">
          <a:avLst/>
        </a:prstGeom>
        <a:noFill/>
      </xdr:spPr>
    </xdr:pic>
    <xdr:clientData/>
  </xdr:twoCellAnchor>
  <xdr:oneCellAnchor>
    <xdr:from>
      <xdr:col>0</xdr:col>
      <xdr:colOff>1819275</xdr:colOff>
      <xdr:row>2</xdr:row>
      <xdr:rowOff>38100</xdr:rowOff>
    </xdr:from>
    <xdr:ext cx="895350" cy="433127"/>
    <xdr:pic>
      <xdr:nvPicPr>
        <xdr:cNvPr id="6" name="Picture 5" descr="https://encrypted-tbn1.gstatic.com/images?q=tbn:ANd9GcSVqOomTN5ZkMkxoLh66qYI-rSmUMfGBerE1bbBkAB8D8iszk80">
          <a:extLst>
            <a:ext uri="{FF2B5EF4-FFF2-40B4-BE49-F238E27FC236}">
              <a16:creationId xmlns:a16="http://schemas.microsoft.com/office/drawing/2014/main" id="{3D31FF14-9D43-4BAB-A745-B5D988F4AB3D}"/>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t="25610" b="25610"/>
        <a:stretch>
          <a:fillRect/>
        </a:stretch>
      </xdr:blipFill>
      <xdr:spPr bwMode="auto">
        <a:xfrm>
          <a:off x="1819275" y="647700"/>
          <a:ext cx="895350" cy="433127"/>
        </a:xfrm>
        <a:prstGeom prst="rect">
          <a:avLst/>
        </a:prstGeom>
        <a:noFill/>
      </xdr:spPr>
    </xdr:pic>
    <xdr:clientData/>
  </xdr:oneCellAnchor>
  <xdr:twoCellAnchor editAs="oneCell">
    <xdr:from>
      <xdr:col>0</xdr:col>
      <xdr:colOff>1819275</xdr:colOff>
      <xdr:row>2</xdr:row>
      <xdr:rowOff>38100</xdr:rowOff>
    </xdr:from>
    <xdr:to>
      <xdr:col>0</xdr:col>
      <xdr:colOff>2714625</xdr:colOff>
      <xdr:row>4</xdr:row>
      <xdr:rowOff>17656</xdr:rowOff>
    </xdr:to>
    <xdr:pic>
      <xdr:nvPicPr>
        <xdr:cNvPr id="7" name="Picture 6" descr="https://encrypted-tbn1.gstatic.com/images?q=tbn:ANd9GcSVqOomTN5ZkMkxoLh66qYI-rSmUMfGBerE1bbBkAB8D8iszk80">
          <a:extLst>
            <a:ext uri="{FF2B5EF4-FFF2-40B4-BE49-F238E27FC236}">
              <a16:creationId xmlns:a16="http://schemas.microsoft.com/office/drawing/2014/main" id="{16609983-F104-4F6F-94F3-F855945D49C6}"/>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t="25610" b="25610"/>
        <a:stretch>
          <a:fillRect/>
        </a:stretch>
      </xdr:blipFill>
      <xdr:spPr bwMode="auto">
        <a:xfrm>
          <a:off x="1819275" y="647700"/>
          <a:ext cx="895350" cy="436756"/>
        </a:xfrm>
        <a:prstGeom prst="rect">
          <a:avLst/>
        </a:prstGeom>
        <a:noFill/>
      </xdr:spPr>
    </xdr:pic>
    <xdr:clientData/>
  </xdr:twoCellAnchor>
  <xdr:oneCellAnchor>
    <xdr:from>
      <xdr:col>0</xdr:col>
      <xdr:colOff>1819275</xdr:colOff>
      <xdr:row>2</xdr:row>
      <xdr:rowOff>38100</xdr:rowOff>
    </xdr:from>
    <xdr:ext cx="895350" cy="433127"/>
    <xdr:pic>
      <xdr:nvPicPr>
        <xdr:cNvPr id="8" name="Picture 7" descr="https://encrypted-tbn1.gstatic.com/images?q=tbn:ANd9GcSVqOomTN5ZkMkxoLh66qYI-rSmUMfGBerE1bbBkAB8D8iszk80">
          <a:extLst>
            <a:ext uri="{FF2B5EF4-FFF2-40B4-BE49-F238E27FC236}">
              <a16:creationId xmlns:a16="http://schemas.microsoft.com/office/drawing/2014/main" id="{C1ECB644-E5B3-4E86-8257-0A11DD5868D2}"/>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t="25610" b="25610"/>
        <a:stretch>
          <a:fillRect/>
        </a:stretch>
      </xdr:blipFill>
      <xdr:spPr bwMode="auto">
        <a:xfrm>
          <a:off x="1819275" y="647700"/>
          <a:ext cx="895350" cy="433127"/>
        </a:xfrm>
        <a:prstGeom prst="rect">
          <a:avLst/>
        </a:prstGeom>
        <a:noFill/>
      </xdr:spPr>
    </xdr:pic>
    <xdr:clientData/>
  </xdr:oneCellAnchor>
  <xdr:twoCellAnchor editAs="oneCell">
    <xdr:from>
      <xdr:col>0</xdr:col>
      <xdr:colOff>1819275</xdr:colOff>
      <xdr:row>2</xdr:row>
      <xdr:rowOff>38100</xdr:rowOff>
    </xdr:from>
    <xdr:to>
      <xdr:col>0</xdr:col>
      <xdr:colOff>2714625</xdr:colOff>
      <xdr:row>4</xdr:row>
      <xdr:rowOff>17656</xdr:rowOff>
    </xdr:to>
    <xdr:pic>
      <xdr:nvPicPr>
        <xdr:cNvPr id="9" name="Picture 8" descr="https://encrypted-tbn1.gstatic.com/images?q=tbn:ANd9GcSVqOomTN5ZkMkxoLh66qYI-rSmUMfGBerE1bbBkAB8D8iszk80">
          <a:extLst>
            <a:ext uri="{FF2B5EF4-FFF2-40B4-BE49-F238E27FC236}">
              <a16:creationId xmlns:a16="http://schemas.microsoft.com/office/drawing/2014/main" id="{D1144C66-9316-4B22-9A0E-537D7F872409}"/>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t="25610" b="25610"/>
        <a:stretch>
          <a:fillRect/>
        </a:stretch>
      </xdr:blipFill>
      <xdr:spPr bwMode="auto">
        <a:xfrm>
          <a:off x="1819275" y="647700"/>
          <a:ext cx="895350" cy="436756"/>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SPatrik\Documents\Munka\NZP\2009_l&#233;tsz&#225;mmodell\r&#233;gi&#243;_kik&#252;ld&#246;tt\LM_Kalkul&#225;ci&#243;_V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OHZ_2006\IFRS_prirucka\!Final_20060627\OBS_Kons_Rep_v20060627_P04_IFRS_packag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LSMAFS03\DATA_Skupina\Letno%20porocilo\Skupno%20LP%202013\TABELE\BS_20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sheetName val="összesítő"/>
      <sheetName val="Ügy_bakcsopbankcsoport"/>
      <sheetName val="Ügyf_tranz"/>
      <sheetName val="ÜGY_értékpapír"/>
      <sheetName val="ÜGY_vám"/>
      <sheetName val="Ügy_SAFE"/>
      <sheetName val="Ügy_Proaktív"/>
      <sheetName val="Ügyfél_fix"/>
      <sheetName val="Ért_mobilbankár"/>
      <sheetName val="Hitel_modell_2009"/>
      <sheetName val="MKV_hitel_Proaktív"/>
      <sheetName val="Értékesítés létszám"/>
      <sheetName val="Háttér"/>
      <sheetName val="Stratégia"/>
      <sheetName val="AlternatívHitel_modell_2009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
      <sheetName val="Termíny"/>
      <sheetName val="Súvaha"/>
      <sheetName val="VZaS"/>
      <sheetName val="Konsolidačné vzťahy"/>
      <sheetName val="Výpis z HÚK + IFRS_úpravy"/>
      <sheetName val="Popis IFRS úprav"/>
      <sheetName val="Devizová pozícia "/>
      <sheetName val="Likvidita"/>
      <sheetName val="Riziko úrokovej sadzby"/>
      <sheetName val="Pohyb dlhodobého majetku "/>
      <sheetName val="Úvery"/>
      <sheetName val="Ostatné aktíva a pasíva"/>
      <sheetName val="Úročenie"/>
      <sheetName val="Záväzky voči bankám"/>
      <sheetName val="Záväzky voči klientom"/>
      <sheetName val="Predstavenstvo, DR, zamestnanci"/>
      <sheetName val="Ostatné náklady a výnosy"/>
      <sheetName val="Peniaze, pohľ. voči bankám"/>
      <sheetName val="Doba a sadzby odpisovania"/>
      <sheetName val="Úvery podľa sektorov"/>
      <sheetName val="Úvery podľa omeškania"/>
    </sheetNames>
    <sheetDataSet>
      <sheetData sheetId="0" refreshError="1"/>
      <sheetData sheetId="1" refreshError="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lance"/>
      <sheetName val="BS"/>
      <sheetName val="BS_SLO"/>
      <sheetName val="EqCh_new"/>
      <sheetName val="EqCh_new_SLO"/>
      <sheetName val="ACash"/>
      <sheetName val="ACash_SLO"/>
      <sheetName val="FinAssets-HTF"/>
      <sheetName val="FinAssets-HFT_SLO"/>
      <sheetName val="Preraz.FinSredstva-ang."/>
      <sheetName val="Preraz.FinSredstva-slo"/>
      <sheetName val="FAfvPL"/>
      <sheetName val="FAfvPL_SLO"/>
      <sheetName val="AINVsec-AFS"/>
      <sheetName val="AINVsec-AFS_SLO"/>
      <sheetName val="AINVsec-AFS_mov"/>
      <sheetName val="AINVsec-AFS_mov_SLO"/>
      <sheetName val="Lreserves_1"/>
      <sheetName val="Lreserves_1_SLO"/>
      <sheetName val="DerHA"/>
      <sheetName val="DerHA_SLO"/>
      <sheetName val="Gib.presež.iz pre.-ang"/>
      <sheetName val="Gib.presež.iz pre-slo"/>
      <sheetName val="FinInstrFV"/>
      <sheetName val="FinInstrFV_SLO"/>
      <sheetName val="FINInstrTranfer"/>
      <sheetName val="FINInstrTranfer_SLO"/>
      <sheetName val="AnalizaFC_LEVEL3"/>
      <sheetName val="AnalizaFCF_LEVEL3_SLO"/>
      <sheetName val="FinInstr3rdVal"/>
      <sheetName val="FinInstr3rdVal_SLO"/>
      <sheetName val="FCFmethod"/>
      <sheetName val="FCFmethod_SLO"/>
      <sheetName val="FVloans&amp;dps"/>
      <sheetName val="FVloans&amp;dps_SLO"/>
      <sheetName val="FVloansFVhierarchy"/>
      <sheetName val="FVloansFVhierarchy_SLO"/>
      <sheetName val="Offsetting"/>
      <sheetName val="Offsetting_SLO"/>
      <sheetName val="ATotalLoans"/>
      <sheetName val="ATotalLoans_SLO"/>
      <sheetName val="ADebtSec"/>
      <sheetName val="ADebtSec_SLO"/>
      <sheetName val="Aloansbanks-type"/>
      <sheetName val="Aloansbanks-type_SLO"/>
      <sheetName val="Aloansother-advance"/>
      <sheetName val="Aloansother-advance_SLO"/>
      <sheetName val="AloansSektorji_ANGL"/>
      <sheetName val="AloansSektorji_SLO"/>
      <sheetName val="Aloansother-leasing"/>
      <sheetName val="Aloansother-leasing_SLO"/>
      <sheetName val="AINVsec-HTM"/>
      <sheetName val="AINVsec-HTM_SLO"/>
      <sheetName val="AINVsec-HTM_mov"/>
      <sheetName val="AINVsec-HTM_mov_SLO"/>
      <sheetName val="TypeNonCurr"/>
      <sheetName val="TypeNonCurr_SLO"/>
      <sheetName val="DisposalSub"/>
      <sheetName val="DisposalSub_SLO"/>
      <sheetName val="AnonCurrentAssets"/>
      <sheetName val="Anoncurrent_SLO"/>
      <sheetName val="Aproperty&amp;equipment"/>
      <sheetName val="Aproperty&amp;equipment_SLO"/>
      <sheetName val="Ainvproperty"/>
      <sheetName val="Ainvproperty_SLO"/>
      <sheetName val="Aintangible"/>
      <sheetName val="Aintangible_SLO"/>
      <sheetName val="Aassociates-type"/>
      <sheetName val="Aassociates-type_SLO"/>
      <sheetName val="Odvisne dr. (tekoče)-slo"/>
      <sheetName val="Odvisne dr. (tekoče)-ang"/>
      <sheetName val="Odvisne dr. (lansko)-slo"/>
      <sheetName val="Odvisne dr. (lansko)-ang"/>
      <sheetName val="Pridružene-ang"/>
      <sheetName val="Pridružene-slo"/>
      <sheetName val="JountVentures"/>
      <sheetName val="JountVentures_SLO"/>
      <sheetName val="SPV"/>
      <sheetName val="SPV_SLO"/>
      <sheetName val="Aassociates-mov"/>
      <sheetName val="Aassociates-mov_SLO"/>
      <sheetName val="Aother-type"/>
      <sheetName val="Aother-type_SLO"/>
      <sheetName val="AotherSektorji_ANG"/>
      <sheetName val="AotherSektorji_SLO "/>
      <sheetName val="Vsi PV -ang"/>
      <sheetName val="Vsi PV-slo"/>
      <sheetName val="PV_oth"/>
      <sheetName val="PV_oth_SLO"/>
      <sheetName val="TotalAllowance_ANGL"/>
      <sheetName val="TotalAllowance_SLO"/>
      <sheetName val="FinLiabilities-HTF"/>
      <sheetName val="FinLiabilities-HTF_SLO"/>
      <sheetName val="FinLiab-FVO"/>
      <sheetName val="FinLiab-FVO_SLO"/>
      <sheetName val="FinTotalAmCost"/>
      <sheetName val="FinTotalCost_SLO"/>
      <sheetName val="FinLiabAmCost"/>
      <sheetName val="FinLiabAmCost_SLO"/>
      <sheetName val="FinLiabTerm"/>
      <sheetName val="FinLiabTerm_SLO"/>
      <sheetName val="Pledged"/>
      <sheetName val="Plesged_SLO"/>
      <sheetName val="Lsubordinated"/>
      <sheetName val="Lsubordinated_SLO"/>
      <sheetName val="Lprovliab&amp;charg"/>
      <sheetName val="Lprovliab&amp;charg_SLO"/>
      <sheetName val="Contingent-prov"/>
      <sheetName val="Contingent-prov_SLO"/>
      <sheetName val="Lprovliab&amp;charg-mov-empl"/>
      <sheetName val="Lprovliab&amp;charg-mov-empl_SLO"/>
      <sheetName val="NSVSProv"/>
      <sheetName val="NSVSProv_SLO"/>
      <sheetName val="Lprovreorg"/>
      <sheetName val="Lprovreorg_SLO"/>
      <sheetName val="rezpravnetožb_ang"/>
      <sheetName val="rezpravnetožb_slo"/>
      <sheetName val="LprovATM"/>
      <sheetName val="LprovATM_SLO"/>
      <sheetName val="Lprovliab&amp;charg-mov-other"/>
      <sheetName val="Lprovliab&amp;charg-mov-other_SLO"/>
      <sheetName val="Adeferredtaxes"/>
      <sheetName val="Adeferredtaxes_SLO"/>
      <sheetName val="GibanjeDTterjatve_ANGL"/>
      <sheetName val="GibanjeDTterjatve_SLO"/>
      <sheetName val="GibanjeDTObvezn_ANGL"/>
      <sheetName val="GibanjeDTObvezn_SLO"/>
      <sheetName val="Tax_OCI"/>
      <sheetName val="Tac_OCI_SLO"/>
      <sheetName val="Lother"/>
      <sheetName val="Lother _SLO"/>
      <sheetName val="Shares"/>
      <sheetName val="Shares_SLO"/>
      <sheetName val="CapitalRatios"/>
      <sheetName val="CapitalRatios_SLO"/>
      <sheetName val="Contingent-CreditRelated"/>
      <sheetName val="Contingent-CreditRelated_SLO"/>
      <sheetName val="Gibanje unovč.garanc-ang."/>
      <sheetName val="Gibanje unovč. garan.-slo."/>
      <sheetName val="Contingent_Capital_commitments"/>
      <sheetName val="Contingent_Capital_commitme_SLO"/>
      <sheetName val="Contingent-OperatingLease"/>
      <sheetName val="Contingent-OperatingLease_SLO"/>
      <sheetName val="Posredniško posl-ang"/>
      <sheetName val="Posredniško posl.-slo"/>
      <sheetName val="Prenosi_politika_ANG"/>
      <sheetName val="Prenosi_politika_SLO"/>
      <sheetName val="IssuedSec"/>
      <sheetName val="IssuedSec_SLO"/>
      <sheetName val="capitalcommit.-ang"/>
      <sheetName val="capitalcommit.-slo"/>
      <sheetName val="Trst"/>
      <sheetName val="Trst_slo"/>
      <sheetName val="Preraz_FinSredstva-ang_"/>
      <sheetName val="Preraz_FinSredstva-slo"/>
      <sheetName val="Gib_presež_iz_pre_-ang"/>
      <sheetName val="Gib_presež_iz_pre-slo"/>
      <sheetName val="Odvisne_dr__(tekoče)-slo"/>
      <sheetName val="Odvisne_dr__(tekoče)-ang"/>
      <sheetName val="Odvisne_dr__(lansko)-slo"/>
      <sheetName val="Odvisne_dr__(lansko)-ang"/>
      <sheetName val="AotherSektorji_SLO_"/>
      <sheetName val="Vsi_PV_-ang"/>
      <sheetName val="Vsi_PV-slo"/>
      <sheetName val="Lother__SLO"/>
      <sheetName val="Gibanje_unovč_garanc-ang_"/>
      <sheetName val="Gibanje_unovč__garan_-slo_"/>
      <sheetName val="Posredniško_posl-ang"/>
      <sheetName val="Posredniško_posl_-slo"/>
      <sheetName val="capitalcommit_-ang"/>
      <sheetName val="capitalcommit_-slo"/>
      <sheetName val="Preraz_FinSredstva-ang_1"/>
      <sheetName val="Preraz_FinSredstva-slo1"/>
      <sheetName val="Gib_presež_iz_pre_-ang1"/>
      <sheetName val="Gib_presež_iz_pre-slo1"/>
      <sheetName val="Odvisne_dr__(tekoče)-slo1"/>
      <sheetName val="Odvisne_dr__(tekoče)-ang1"/>
      <sheetName val="Odvisne_dr__(lansko)-slo1"/>
      <sheetName val="Odvisne_dr__(lansko)-ang1"/>
      <sheetName val="AotherSektorji_SLO_1"/>
      <sheetName val="Vsi_PV_-ang1"/>
      <sheetName val="Vsi_PV-slo1"/>
      <sheetName val="Lother__SLO1"/>
      <sheetName val="Gibanje_unovč_garanc-ang_1"/>
      <sheetName val="Gibanje_unovč__garan_-slo_1"/>
      <sheetName val="Posredniško_posl-ang1"/>
      <sheetName val="Posredniško_posl_-slo1"/>
      <sheetName val="capitalcommit_-ang1"/>
      <sheetName val="capitalcommit_-slo1"/>
      <sheetName val="Preraz_FinSredstva-ang_3"/>
      <sheetName val="Preraz_FinSredstva-slo3"/>
      <sheetName val="Gib_presež_iz_pre_-ang3"/>
      <sheetName val="Gib_presež_iz_pre-slo3"/>
      <sheetName val="Odvisne_dr__(tekoče)-slo3"/>
      <sheetName val="Odvisne_dr__(tekoče)-ang3"/>
      <sheetName val="Odvisne_dr__(lansko)-slo3"/>
      <sheetName val="Odvisne_dr__(lansko)-ang3"/>
      <sheetName val="AotherSektorji_SLO_3"/>
      <sheetName val="Vsi_PV_-ang3"/>
      <sheetName val="Vsi_PV-slo3"/>
      <sheetName val="Lother__SLO3"/>
      <sheetName val="Gibanje_unovč_garanc-ang_3"/>
      <sheetName val="Gibanje_unovč__garan_-slo_3"/>
      <sheetName val="Posredniško_posl-ang3"/>
      <sheetName val="Posredniško_posl_-slo3"/>
      <sheetName val="capitalcommit_-ang3"/>
      <sheetName val="capitalcommit_-slo3"/>
      <sheetName val="Preraz_FinSredstva-ang_2"/>
      <sheetName val="Preraz_FinSredstva-slo2"/>
      <sheetName val="Gib_presež_iz_pre_-ang2"/>
      <sheetName val="Gib_presež_iz_pre-slo2"/>
      <sheetName val="Odvisne_dr__(tekoče)-slo2"/>
      <sheetName val="Odvisne_dr__(tekoče)-ang2"/>
      <sheetName val="Odvisne_dr__(lansko)-slo2"/>
      <sheetName val="Odvisne_dr__(lansko)-ang2"/>
      <sheetName val="AotherSektorji_SLO_2"/>
      <sheetName val="Vsi_PV_-ang2"/>
      <sheetName val="Vsi_PV-slo2"/>
      <sheetName val="Lother__SLO2"/>
      <sheetName val="Gibanje_unovč_garanc-ang_2"/>
      <sheetName val="Gibanje_unovč__garan_-slo_2"/>
      <sheetName val="Posredniško_posl-ang2"/>
      <sheetName val="Posredniško_posl_-slo2"/>
      <sheetName val="capitalcommit_-ang2"/>
      <sheetName val="capitalcommit_-slo2"/>
      <sheetName val="Preraz_FinSredstva-ang_4"/>
      <sheetName val="Preraz_FinSredstva-slo4"/>
      <sheetName val="Gib_presež_iz_pre_-ang4"/>
      <sheetName val="Gib_presež_iz_pre-slo4"/>
      <sheetName val="Odvisne_dr__(tekoče)-slo4"/>
      <sheetName val="Odvisne_dr__(tekoče)-ang4"/>
      <sheetName val="Odvisne_dr__(lansko)-slo4"/>
      <sheetName val="Odvisne_dr__(lansko)-ang4"/>
      <sheetName val="AotherSektorji_SLO_4"/>
      <sheetName val="Vsi_PV_-ang4"/>
      <sheetName val="Vsi_PV-slo4"/>
      <sheetName val="Lother__SLO4"/>
      <sheetName val="Gibanje_unovč_garanc-ang_4"/>
      <sheetName val="Gibanje_unovč__garan_-slo_4"/>
      <sheetName val="Posredniško_posl-ang4"/>
      <sheetName val="Posredniško_posl_-slo4"/>
      <sheetName val="capitalcommit_-ang4"/>
      <sheetName val="capitalcommit_-slo4"/>
      <sheetName val="Preraz_FinSredstva-ang_5"/>
      <sheetName val="Preraz_FinSredstva-slo5"/>
      <sheetName val="Gib_presež_iz_pre_-ang5"/>
      <sheetName val="Gib_presež_iz_pre-slo5"/>
      <sheetName val="Odvisne_dr__(tekoče)-slo5"/>
      <sheetName val="Odvisne_dr__(tekoče)-ang5"/>
      <sheetName val="Odvisne_dr__(lansko)-slo5"/>
      <sheetName val="Odvisne_dr__(lansko)-ang5"/>
      <sheetName val="AotherSektorji_SLO_5"/>
      <sheetName val="Vsi_PV_-ang5"/>
      <sheetName val="Vsi_PV-slo5"/>
      <sheetName val="Lother__SLO5"/>
      <sheetName val="Gibanje_unovč_garanc-ang_5"/>
      <sheetName val="Gibanje_unovč__garan_-slo_5"/>
      <sheetName val="Posredniško_posl-ang5"/>
      <sheetName val="Posredniško_posl_-slo5"/>
      <sheetName val="capitalcommit_-ang5"/>
      <sheetName val="capitalcommit_-slo5"/>
      <sheetName val="Preraz_FinSredstva-ang_6"/>
      <sheetName val="Preraz_FinSredstva-slo6"/>
      <sheetName val="Gib_presež_iz_pre_-ang6"/>
      <sheetName val="Gib_presež_iz_pre-slo6"/>
      <sheetName val="Odvisne_dr__(tekoče)-slo6"/>
      <sheetName val="Odvisne_dr__(tekoče)-ang6"/>
      <sheetName val="Odvisne_dr__(lansko)-slo6"/>
      <sheetName val="Odvisne_dr__(lansko)-ang6"/>
      <sheetName val="AotherSektorji_SLO_6"/>
      <sheetName val="Vsi_PV_-ang6"/>
      <sheetName val="Vsi_PV-slo6"/>
      <sheetName val="Lother__SLO6"/>
      <sheetName val="Gibanje_unovč_garanc-ang_6"/>
      <sheetName val="Gibanje_unovč__garan_-slo_6"/>
      <sheetName val="Posredniško_posl-ang6"/>
      <sheetName val="Posredniško_posl_-slo6"/>
      <sheetName val="capitalcommit_-ang6"/>
      <sheetName val="capitalcommit_-slo6"/>
      <sheetName val="Preraz_FinSredstva-ang_7"/>
      <sheetName val="Preraz_FinSredstva-slo7"/>
      <sheetName val="Gib_presež_iz_pre_-ang7"/>
      <sheetName val="Gib_presež_iz_pre-slo7"/>
      <sheetName val="Odvisne_dr__(tekoče)-slo7"/>
      <sheetName val="Odvisne_dr__(tekoče)-ang7"/>
      <sheetName val="Odvisne_dr__(lansko)-slo7"/>
      <sheetName val="Odvisne_dr__(lansko)-ang7"/>
      <sheetName val="AotherSektorji_SLO_7"/>
      <sheetName val="Vsi_PV_-ang7"/>
      <sheetName val="Vsi_PV-slo7"/>
      <sheetName val="Lother__SLO7"/>
      <sheetName val="Gibanje_unovč_garanc-ang_7"/>
      <sheetName val="Gibanje_unovč__garan_-slo_7"/>
      <sheetName val="Posredniško_posl-ang7"/>
      <sheetName val="Posredniško_posl_-slo7"/>
      <sheetName val="capitalcommit_-ang7"/>
      <sheetName val="capitalcommit_-slo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09550-931E-45C4-B914-18083F3972A5}">
  <dimension ref="A1:XFD54"/>
  <sheetViews>
    <sheetView tabSelected="1" zoomScale="112" zoomScaleNormal="112" zoomScaleSheetLayoutView="100" workbookViewId="0">
      <pane ySplit="1" topLeftCell="A2" activePane="bottomLeft" state="frozen"/>
      <selection pane="bottomLeft" activeCell="A9" sqref="A9"/>
    </sheetView>
  </sheetViews>
  <sheetFormatPr defaultColWidth="0" defaultRowHeight="11.25" x14ac:dyDescent="0.2"/>
  <cols>
    <col min="1" max="1" width="83.42578125" style="3" customWidth="1"/>
    <col min="2" max="4" width="0" style="3" hidden="1" customWidth="1"/>
    <col min="5" max="7" width="9.28515625" style="3" hidden="1" customWidth="1"/>
    <col min="8" max="16383" width="9.28515625" style="3" hidden="1"/>
    <col min="16384" max="16384" width="24.28515625" style="3" hidden="1" customWidth="1"/>
  </cols>
  <sheetData>
    <row r="1" spans="1:16384" s="3" customFormat="1" ht="38.25" customHeight="1" x14ac:dyDescent="0.2">
      <c r="A1" s="4" t="s">
        <v>395</v>
      </c>
      <c r="B1" s="4" t="s">
        <v>37</v>
      </c>
      <c r="C1" s="4" t="s">
        <v>37</v>
      </c>
      <c r="D1" s="4" t="s">
        <v>37</v>
      </c>
      <c r="E1" s="4" t="s">
        <v>37</v>
      </c>
      <c r="F1" s="4" t="s">
        <v>37</v>
      </c>
      <c r="G1" s="4" t="s">
        <v>37</v>
      </c>
      <c r="H1" s="4" t="s">
        <v>37</v>
      </c>
      <c r="I1" s="4" t="s">
        <v>37</v>
      </c>
      <c r="J1" s="4" t="s">
        <v>37</v>
      </c>
      <c r="K1" s="4" t="s">
        <v>37</v>
      </c>
      <c r="L1" s="4" t="s">
        <v>37</v>
      </c>
      <c r="M1" s="4" t="s">
        <v>37</v>
      </c>
      <c r="N1" s="4" t="s">
        <v>37</v>
      </c>
      <c r="O1" s="4" t="s">
        <v>37</v>
      </c>
      <c r="P1" s="4" t="s">
        <v>37</v>
      </c>
      <c r="Q1" s="4" t="s">
        <v>37</v>
      </c>
      <c r="R1" s="4" t="s">
        <v>37</v>
      </c>
      <c r="S1" s="4" t="s">
        <v>37</v>
      </c>
      <c r="T1" s="4" t="s">
        <v>37</v>
      </c>
      <c r="U1" s="4" t="s">
        <v>37</v>
      </c>
      <c r="V1" s="4" t="s">
        <v>37</v>
      </c>
      <c r="W1" s="4" t="s">
        <v>37</v>
      </c>
      <c r="X1" s="4" t="s">
        <v>37</v>
      </c>
      <c r="Y1" s="4" t="s">
        <v>37</v>
      </c>
      <c r="Z1" s="4" t="s">
        <v>37</v>
      </c>
      <c r="AA1" s="4" t="s">
        <v>37</v>
      </c>
      <c r="AB1" s="4" t="s">
        <v>37</v>
      </c>
      <c r="AC1" s="4" t="s">
        <v>37</v>
      </c>
      <c r="AD1" s="4" t="s">
        <v>37</v>
      </c>
      <c r="AE1" s="4" t="s">
        <v>37</v>
      </c>
      <c r="AF1" s="4" t="s">
        <v>37</v>
      </c>
      <c r="AG1" s="4" t="s">
        <v>37</v>
      </c>
      <c r="AH1" s="4" t="s">
        <v>37</v>
      </c>
      <c r="AI1" s="4" t="s">
        <v>37</v>
      </c>
      <c r="AJ1" s="4" t="s">
        <v>37</v>
      </c>
      <c r="AK1" s="4" t="s">
        <v>37</v>
      </c>
      <c r="AL1" s="4" t="s">
        <v>37</v>
      </c>
      <c r="AM1" s="4" t="s">
        <v>37</v>
      </c>
      <c r="AN1" s="4" t="s">
        <v>37</v>
      </c>
      <c r="AO1" s="4" t="s">
        <v>37</v>
      </c>
      <c r="AP1" s="4" t="s">
        <v>37</v>
      </c>
      <c r="AQ1" s="4" t="s">
        <v>37</v>
      </c>
      <c r="AR1" s="4" t="s">
        <v>37</v>
      </c>
      <c r="AS1" s="4" t="s">
        <v>37</v>
      </c>
      <c r="AT1" s="4" t="s">
        <v>37</v>
      </c>
      <c r="AU1" s="4" t="s">
        <v>37</v>
      </c>
      <c r="AV1" s="4" t="s">
        <v>37</v>
      </c>
      <c r="AW1" s="4" t="s">
        <v>37</v>
      </c>
      <c r="AX1" s="4" t="s">
        <v>37</v>
      </c>
      <c r="AY1" s="4" t="s">
        <v>37</v>
      </c>
      <c r="AZ1" s="4" t="s">
        <v>37</v>
      </c>
      <c r="BA1" s="4" t="s">
        <v>37</v>
      </c>
      <c r="BB1" s="4" t="s">
        <v>37</v>
      </c>
      <c r="BC1" s="4" t="s">
        <v>37</v>
      </c>
      <c r="BD1" s="4" t="s">
        <v>37</v>
      </c>
      <c r="BE1" s="4" t="s">
        <v>37</v>
      </c>
      <c r="BF1" s="4" t="s">
        <v>37</v>
      </c>
      <c r="BG1" s="4" t="s">
        <v>37</v>
      </c>
      <c r="BH1" s="4" t="s">
        <v>37</v>
      </c>
      <c r="BI1" s="4" t="s">
        <v>37</v>
      </c>
      <c r="BJ1" s="4" t="s">
        <v>37</v>
      </c>
      <c r="BK1" s="4" t="s">
        <v>37</v>
      </c>
      <c r="BL1" s="4" t="s">
        <v>37</v>
      </c>
      <c r="BM1" s="4" t="s">
        <v>37</v>
      </c>
      <c r="BN1" s="4" t="s">
        <v>37</v>
      </c>
      <c r="BO1" s="4" t="s">
        <v>37</v>
      </c>
      <c r="BP1" s="4" t="s">
        <v>37</v>
      </c>
      <c r="BQ1" s="4" t="s">
        <v>37</v>
      </c>
      <c r="BR1" s="4" t="s">
        <v>37</v>
      </c>
      <c r="BS1" s="4" t="s">
        <v>37</v>
      </c>
      <c r="BT1" s="4" t="s">
        <v>37</v>
      </c>
      <c r="BU1" s="4" t="s">
        <v>37</v>
      </c>
      <c r="BV1" s="4" t="s">
        <v>37</v>
      </c>
      <c r="BW1" s="4" t="s">
        <v>37</v>
      </c>
      <c r="BX1" s="4" t="s">
        <v>37</v>
      </c>
      <c r="BY1" s="4" t="s">
        <v>37</v>
      </c>
      <c r="BZ1" s="4" t="s">
        <v>37</v>
      </c>
      <c r="CA1" s="4" t="s">
        <v>37</v>
      </c>
      <c r="CB1" s="4" t="s">
        <v>37</v>
      </c>
      <c r="CC1" s="4" t="s">
        <v>37</v>
      </c>
      <c r="CD1" s="4" t="s">
        <v>37</v>
      </c>
      <c r="CE1" s="4" t="s">
        <v>37</v>
      </c>
      <c r="CF1" s="4" t="s">
        <v>37</v>
      </c>
      <c r="CG1" s="4" t="s">
        <v>37</v>
      </c>
      <c r="CH1" s="4" t="s">
        <v>37</v>
      </c>
      <c r="CI1" s="4" t="s">
        <v>37</v>
      </c>
      <c r="CJ1" s="4" t="s">
        <v>37</v>
      </c>
      <c r="CK1" s="4" t="s">
        <v>37</v>
      </c>
      <c r="CL1" s="4" t="s">
        <v>37</v>
      </c>
      <c r="CM1" s="4" t="s">
        <v>37</v>
      </c>
      <c r="CN1" s="4" t="s">
        <v>37</v>
      </c>
      <c r="CO1" s="4" t="s">
        <v>37</v>
      </c>
      <c r="CP1" s="4" t="s">
        <v>37</v>
      </c>
      <c r="CQ1" s="4" t="s">
        <v>37</v>
      </c>
      <c r="CR1" s="4" t="s">
        <v>37</v>
      </c>
      <c r="CS1" s="4" t="s">
        <v>37</v>
      </c>
      <c r="CT1" s="4" t="s">
        <v>37</v>
      </c>
      <c r="CU1" s="4" t="s">
        <v>37</v>
      </c>
      <c r="CV1" s="4" t="s">
        <v>37</v>
      </c>
      <c r="CW1" s="4" t="s">
        <v>37</v>
      </c>
      <c r="CX1" s="4" t="s">
        <v>37</v>
      </c>
      <c r="CY1" s="4" t="s">
        <v>37</v>
      </c>
      <c r="CZ1" s="4" t="s">
        <v>37</v>
      </c>
      <c r="DA1" s="4" t="s">
        <v>37</v>
      </c>
      <c r="DB1" s="4" t="s">
        <v>37</v>
      </c>
      <c r="DC1" s="4" t="s">
        <v>37</v>
      </c>
      <c r="DD1" s="4" t="s">
        <v>37</v>
      </c>
      <c r="DE1" s="4" t="s">
        <v>37</v>
      </c>
      <c r="DF1" s="4" t="s">
        <v>37</v>
      </c>
      <c r="DG1" s="4" t="s">
        <v>37</v>
      </c>
      <c r="DH1" s="4" t="s">
        <v>37</v>
      </c>
      <c r="DI1" s="4" t="s">
        <v>37</v>
      </c>
      <c r="DJ1" s="4" t="s">
        <v>37</v>
      </c>
      <c r="DK1" s="4" t="s">
        <v>37</v>
      </c>
      <c r="DL1" s="4" t="s">
        <v>37</v>
      </c>
      <c r="DM1" s="4" t="s">
        <v>37</v>
      </c>
      <c r="DN1" s="4" t="s">
        <v>37</v>
      </c>
      <c r="DO1" s="4" t="s">
        <v>37</v>
      </c>
      <c r="DP1" s="4" t="s">
        <v>37</v>
      </c>
      <c r="DQ1" s="4" t="s">
        <v>37</v>
      </c>
      <c r="DR1" s="4" t="s">
        <v>37</v>
      </c>
      <c r="DS1" s="4" t="s">
        <v>37</v>
      </c>
      <c r="DT1" s="4" t="s">
        <v>37</v>
      </c>
      <c r="DU1" s="4" t="s">
        <v>37</v>
      </c>
      <c r="DV1" s="4" t="s">
        <v>37</v>
      </c>
      <c r="DW1" s="4" t="s">
        <v>37</v>
      </c>
      <c r="DX1" s="4" t="s">
        <v>37</v>
      </c>
      <c r="DY1" s="4" t="s">
        <v>37</v>
      </c>
      <c r="DZ1" s="4" t="s">
        <v>37</v>
      </c>
      <c r="EA1" s="4" t="s">
        <v>37</v>
      </c>
      <c r="EB1" s="4" t="s">
        <v>37</v>
      </c>
      <c r="EC1" s="4" t="s">
        <v>37</v>
      </c>
      <c r="ED1" s="4" t="s">
        <v>37</v>
      </c>
      <c r="EE1" s="4" t="s">
        <v>37</v>
      </c>
      <c r="EF1" s="4" t="s">
        <v>37</v>
      </c>
      <c r="EG1" s="4" t="s">
        <v>37</v>
      </c>
      <c r="EH1" s="4" t="s">
        <v>37</v>
      </c>
      <c r="EI1" s="4" t="s">
        <v>37</v>
      </c>
      <c r="EJ1" s="4" t="s">
        <v>37</v>
      </c>
      <c r="EK1" s="4" t="s">
        <v>37</v>
      </c>
      <c r="EL1" s="4" t="s">
        <v>37</v>
      </c>
      <c r="EM1" s="4" t="s">
        <v>37</v>
      </c>
      <c r="EN1" s="4" t="s">
        <v>37</v>
      </c>
      <c r="EO1" s="4" t="s">
        <v>37</v>
      </c>
      <c r="EP1" s="4" t="s">
        <v>37</v>
      </c>
      <c r="EQ1" s="4" t="s">
        <v>37</v>
      </c>
      <c r="ER1" s="4" t="s">
        <v>37</v>
      </c>
      <c r="ES1" s="4" t="s">
        <v>37</v>
      </c>
      <c r="ET1" s="4" t="s">
        <v>37</v>
      </c>
      <c r="EU1" s="4" t="s">
        <v>37</v>
      </c>
      <c r="EV1" s="4" t="s">
        <v>37</v>
      </c>
      <c r="EW1" s="4" t="s">
        <v>37</v>
      </c>
      <c r="EX1" s="4" t="s">
        <v>37</v>
      </c>
      <c r="EY1" s="4" t="s">
        <v>37</v>
      </c>
      <c r="EZ1" s="4" t="s">
        <v>37</v>
      </c>
      <c r="FA1" s="4" t="s">
        <v>37</v>
      </c>
      <c r="FB1" s="4" t="s">
        <v>37</v>
      </c>
      <c r="FC1" s="4" t="s">
        <v>37</v>
      </c>
      <c r="FD1" s="4" t="s">
        <v>37</v>
      </c>
      <c r="FE1" s="4" t="s">
        <v>37</v>
      </c>
      <c r="FF1" s="4" t="s">
        <v>37</v>
      </c>
      <c r="FG1" s="4" t="s">
        <v>37</v>
      </c>
      <c r="FH1" s="4" t="s">
        <v>37</v>
      </c>
      <c r="FI1" s="4" t="s">
        <v>37</v>
      </c>
      <c r="FJ1" s="4" t="s">
        <v>37</v>
      </c>
      <c r="FK1" s="4" t="s">
        <v>37</v>
      </c>
      <c r="FL1" s="4" t="s">
        <v>37</v>
      </c>
      <c r="FM1" s="4" t="s">
        <v>37</v>
      </c>
      <c r="FN1" s="4" t="s">
        <v>37</v>
      </c>
      <c r="FO1" s="4" t="s">
        <v>37</v>
      </c>
      <c r="FP1" s="4" t="s">
        <v>37</v>
      </c>
      <c r="FQ1" s="4" t="s">
        <v>37</v>
      </c>
      <c r="FR1" s="4" t="s">
        <v>37</v>
      </c>
      <c r="FS1" s="4" t="s">
        <v>37</v>
      </c>
      <c r="FT1" s="4" t="s">
        <v>37</v>
      </c>
      <c r="FU1" s="4" t="s">
        <v>37</v>
      </c>
      <c r="FV1" s="4" t="s">
        <v>37</v>
      </c>
      <c r="FW1" s="4" t="s">
        <v>37</v>
      </c>
      <c r="FX1" s="4" t="s">
        <v>37</v>
      </c>
      <c r="FY1" s="4" t="s">
        <v>37</v>
      </c>
      <c r="FZ1" s="4" t="s">
        <v>37</v>
      </c>
      <c r="GA1" s="4" t="s">
        <v>37</v>
      </c>
      <c r="GB1" s="4" t="s">
        <v>37</v>
      </c>
      <c r="GC1" s="4" t="s">
        <v>37</v>
      </c>
      <c r="GD1" s="4" t="s">
        <v>37</v>
      </c>
      <c r="GE1" s="4" t="s">
        <v>37</v>
      </c>
      <c r="GF1" s="4" t="s">
        <v>37</v>
      </c>
      <c r="GG1" s="4" t="s">
        <v>37</v>
      </c>
      <c r="GH1" s="4" t="s">
        <v>37</v>
      </c>
      <c r="GI1" s="4" t="s">
        <v>37</v>
      </c>
      <c r="GJ1" s="4" t="s">
        <v>37</v>
      </c>
      <c r="GK1" s="4" t="s">
        <v>37</v>
      </c>
      <c r="GL1" s="4" t="s">
        <v>37</v>
      </c>
      <c r="GM1" s="4" t="s">
        <v>37</v>
      </c>
      <c r="GN1" s="4" t="s">
        <v>37</v>
      </c>
      <c r="GO1" s="4" t="s">
        <v>37</v>
      </c>
      <c r="GP1" s="4" t="s">
        <v>37</v>
      </c>
      <c r="GQ1" s="4" t="s">
        <v>37</v>
      </c>
      <c r="GR1" s="4" t="s">
        <v>37</v>
      </c>
      <c r="GS1" s="4" t="s">
        <v>37</v>
      </c>
      <c r="GT1" s="4" t="s">
        <v>37</v>
      </c>
      <c r="GU1" s="4" t="s">
        <v>37</v>
      </c>
      <c r="GV1" s="4" t="s">
        <v>37</v>
      </c>
      <c r="GW1" s="4" t="s">
        <v>37</v>
      </c>
      <c r="GX1" s="4" t="s">
        <v>37</v>
      </c>
      <c r="GY1" s="4" t="s">
        <v>37</v>
      </c>
      <c r="GZ1" s="4" t="s">
        <v>37</v>
      </c>
      <c r="HA1" s="4" t="s">
        <v>37</v>
      </c>
      <c r="HB1" s="4" t="s">
        <v>37</v>
      </c>
      <c r="HC1" s="4" t="s">
        <v>37</v>
      </c>
      <c r="HD1" s="4" t="s">
        <v>37</v>
      </c>
      <c r="HE1" s="4" t="s">
        <v>37</v>
      </c>
      <c r="HF1" s="4" t="s">
        <v>37</v>
      </c>
      <c r="HG1" s="4" t="s">
        <v>37</v>
      </c>
      <c r="HH1" s="4" t="s">
        <v>37</v>
      </c>
      <c r="HI1" s="4" t="s">
        <v>37</v>
      </c>
      <c r="HJ1" s="4" t="s">
        <v>37</v>
      </c>
      <c r="HK1" s="4" t="s">
        <v>37</v>
      </c>
      <c r="HL1" s="4" t="s">
        <v>37</v>
      </c>
      <c r="HM1" s="4" t="s">
        <v>37</v>
      </c>
      <c r="HN1" s="4" t="s">
        <v>37</v>
      </c>
      <c r="HO1" s="4" t="s">
        <v>37</v>
      </c>
      <c r="HP1" s="4" t="s">
        <v>37</v>
      </c>
      <c r="HQ1" s="4" t="s">
        <v>37</v>
      </c>
      <c r="HR1" s="4" t="s">
        <v>37</v>
      </c>
      <c r="HS1" s="4" t="s">
        <v>37</v>
      </c>
      <c r="HT1" s="4" t="s">
        <v>37</v>
      </c>
      <c r="HU1" s="4" t="s">
        <v>37</v>
      </c>
      <c r="HV1" s="4" t="s">
        <v>37</v>
      </c>
      <c r="HW1" s="4" t="s">
        <v>37</v>
      </c>
      <c r="HX1" s="4" t="s">
        <v>37</v>
      </c>
      <c r="HY1" s="4" t="s">
        <v>37</v>
      </c>
      <c r="HZ1" s="4" t="s">
        <v>37</v>
      </c>
      <c r="IA1" s="4" t="s">
        <v>37</v>
      </c>
      <c r="IB1" s="4" t="s">
        <v>37</v>
      </c>
      <c r="IC1" s="4" t="s">
        <v>37</v>
      </c>
      <c r="ID1" s="4" t="s">
        <v>37</v>
      </c>
      <c r="IE1" s="4" t="s">
        <v>37</v>
      </c>
      <c r="IF1" s="4" t="s">
        <v>37</v>
      </c>
      <c r="IG1" s="4" t="s">
        <v>37</v>
      </c>
      <c r="IH1" s="4" t="s">
        <v>37</v>
      </c>
      <c r="II1" s="4" t="s">
        <v>37</v>
      </c>
      <c r="IJ1" s="4" t="s">
        <v>37</v>
      </c>
      <c r="IK1" s="4" t="s">
        <v>37</v>
      </c>
      <c r="IL1" s="4" t="s">
        <v>37</v>
      </c>
      <c r="IM1" s="4" t="s">
        <v>37</v>
      </c>
      <c r="IN1" s="4" t="s">
        <v>37</v>
      </c>
      <c r="IO1" s="4" t="s">
        <v>37</v>
      </c>
      <c r="IP1" s="4" t="s">
        <v>37</v>
      </c>
      <c r="IQ1" s="4" t="s">
        <v>37</v>
      </c>
      <c r="IR1" s="4" t="s">
        <v>37</v>
      </c>
      <c r="IS1" s="4" t="s">
        <v>37</v>
      </c>
      <c r="IT1" s="4" t="s">
        <v>37</v>
      </c>
      <c r="IU1" s="4" t="s">
        <v>37</v>
      </c>
      <c r="IV1" s="4" t="s">
        <v>37</v>
      </c>
      <c r="IW1" s="4" t="s">
        <v>37</v>
      </c>
      <c r="IX1" s="4" t="s">
        <v>37</v>
      </c>
      <c r="IY1" s="4" t="s">
        <v>37</v>
      </c>
      <c r="IZ1" s="4" t="s">
        <v>37</v>
      </c>
      <c r="JA1" s="4" t="s">
        <v>37</v>
      </c>
      <c r="JB1" s="4" t="s">
        <v>37</v>
      </c>
      <c r="JC1" s="4" t="s">
        <v>37</v>
      </c>
      <c r="JD1" s="4" t="s">
        <v>37</v>
      </c>
      <c r="JE1" s="4" t="s">
        <v>37</v>
      </c>
      <c r="JF1" s="4" t="s">
        <v>37</v>
      </c>
      <c r="JG1" s="4" t="s">
        <v>37</v>
      </c>
      <c r="JH1" s="4" t="s">
        <v>37</v>
      </c>
      <c r="JI1" s="4" t="s">
        <v>37</v>
      </c>
      <c r="JJ1" s="4" t="s">
        <v>37</v>
      </c>
      <c r="JK1" s="4" t="s">
        <v>37</v>
      </c>
      <c r="JL1" s="4" t="s">
        <v>37</v>
      </c>
      <c r="JM1" s="4" t="s">
        <v>37</v>
      </c>
      <c r="JN1" s="4" t="s">
        <v>37</v>
      </c>
      <c r="JO1" s="4" t="s">
        <v>37</v>
      </c>
      <c r="JP1" s="4" t="s">
        <v>37</v>
      </c>
      <c r="JQ1" s="4" t="s">
        <v>37</v>
      </c>
      <c r="JR1" s="4" t="s">
        <v>37</v>
      </c>
      <c r="JS1" s="4" t="s">
        <v>37</v>
      </c>
      <c r="JT1" s="4" t="s">
        <v>37</v>
      </c>
      <c r="JU1" s="4" t="s">
        <v>37</v>
      </c>
      <c r="JV1" s="4" t="s">
        <v>37</v>
      </c>
      <c r="JW1" s="4" t="s">
        <v>37</v>
      </c>
      <c r="JX1" s="4" t="s">
        <v>37</v>
      </c>
      <c r="JY1" s="4" t="s">
        <v>37</v>
      </c>
      <c r="JZ1" s="4" t="s">
        <v>37</v>
      </c>
      <c r="KA1" s="4" t="s">
        <v>37</v>
      </c>
      <c r="KB1" s="4" t="s">
        <v>37</v>
      </c>
      <c r="KC1" s="4" t="s">
        <v>37</v>
      </c>
      <c r="KD1" s="4" t="s">
        <v>37</v>
      </c>
      <c r="KE1" s="4" t="s">
        <v>37</v>
      </c>
      <c r="KF1" s="4" t="s">
        <v>37</v>
      </c>
      <c r="KG1" s="4" t="s">
        <v>37</v>
      </c>
      <c r="KH1" s="4" t="s">
        <v>37</v>
      </c>
      <c r="KI1" s="4" t="s">
        <v>37</v>
      </c>
      <c r="KJ1" s="4" t="s">
        <v>37</v>
      </c>
      <c r="KK1" s="4" t="s">
        <v>37</v>
      </c>
      <c r="KL1" s="4" t="s">
        <v>37</v>
      </c>
      <c r="KM1" s="4" t="s">
        <v>37</v>
      </c>
      <c r="KN1" s="4" t="s">
        <v>37</v>
      </c>
      <c r="KO1" s="4" t="s">
        <v>37</v>
      </c>
      <c r="KP1" s="4" t="s">
        <v>37</v>
      </c>
      <c r="KQ1" s="4" t="s">
        <v>37</v>
      </c>
      <c r="KR1" s="4" t="s">
        <v>37</v>
      </c>
      <c r="KS1" s="4" t="s">
        <v>37</v>
      </c>
      <c r="KT1" s="4" t="s">
        <v>37</v>
      </c>
      <c r="KU1" s="4" t="s">
        <v>37</v>
      </c>
      <c r="KV1" s="4" t="s">
        <v>37</v>
      </c>
      <c r="KW1" s="4" t="s">
        <v>37</v>
      </c>
      <c r="KX1" s="4" t="s">
        <v>37</v>
      </c>
      <c r="KY1" s="4" t="s">
        <v>37</v>
      </c>
      <c r="KZ1" s="4" t="s">
        <v>37</v>
      </c>
      <c r="LA1" s="4" t="s">
        <v>37</v>
      </c>
      <c r="LB1" s="4" t="s">
        <v>37</v>
      </c>
      <c r="LC1" s="4" t="s">
        <v>37</v>
      </c>
      <c r="LD1" s="4" t="s">
        <v>37</v>
      </c>
      <c r="LE1" s="4" t="s">
        <v>37</v>
      </c>
      <c r="LF1" s="4" t="s">
        <v>37</v>
      </c>
      <c r="LG1" s="4" t="s">
        <v>37</v>
      </c>
      <c r="LH1" s="4" t="s">
        <v>37</v>
      </c>
      <c r="LI1" s="4" t="s">
        <v>37</v>
      </c>
      <c r="LJ1" s="4" t="s">
        <v>37</v>
      </c>
      <c r="LK1" s="4" t="s">
        <v>37</v>
      </c>
      <c r="LL1" s="4" t="s">
        <v>37</v>
      </c>
      <c r="LM1" s="4" t="s">
        <v>37</v>
      </c>
      <c r="LN1" s="4" t="s">
        <v>37</v>
      </c>
      <c r="LO1" s="4" t="s">
        <v>37</v>
      </c>
      <c r="LP1" s="4" t="s">
        <v>37</v>
      </c>
      <c r="LQ1" s="4" t="s">
        <v>37</v>
      </c>
      <c r="LR1" s="4" t="s">
        <v>37</v>
      </c>
      <c r="LS1" s="4" t="s">
        <v>37</v>
      </c>
      <c r="LT1" s="4" t="s">
        <v>37</v>
      </c>
      <c r="LU1" s="4" t="s">
        <v>37</v>
      </c>
      <c r="LV1" s="4" t="s">
        <v>37</v>
      </c>
      <c r="LW1" s="4" t="s">
        <v>37</v>
      </c>
      <c r="LX1" s="4" t="s">
        <v>37</v>
      </c>
      <c r="LY1" s="4" t="s">
        <v>37</v>
      </c>
      <c r="LZ1" s="4" t="s">
        <v>37</v>
      </c>
      <c r="MA1" s="4" t="s">
        <v>37</v>
      </c>
      <c r="MB1" s="4" t="s">
        <v>37</v>
      </c>
      <c r="MC1" s="4" t="s">
        <v>37</v>
      </c>
      <c r="MD1" s="4" t="s">
        <v>37</v>
      </c>
      <c r="ME1" s="4" t="s">
        <v>37</v>
      </c>
      <c r="MF1" s="4" t="s">
        <v>37</v>
      </c>
      <c r="MG1" s="4" t="s">
        <v>37</v>
      </c>
      <c r="MH1" s="4" t="s">
        <v>37</v>
      </c>
      <c r="MI1" s="4" t="s">
        <v>37</v>
      </c>
      <c r="MJ1" s="4" t="s">
        <v>37</v>
      </c>
      <c r="MK1" s="4" t="s">
        <v>37</v>
      </c>
      <c r="ML1" s="4" t="s">
        <v>37</v>
      </c>
      <c r="MM1" s="4" t="s">
        <v>37</v>
      </c>
      <c r="MN1" s="4" t="s">
        <v>37</v>
      </c>
      <c r="MO1" s="4" t="s">
        <v>37</v>
      </c>
      <c r="MP1" s="4" t="s">
        <v>37</v>
      </c>
      <c r="MQ1" s="4" t="s">
        <v>37</v>
      </c>
      <c r="MR1" s="4" t="s">
        <v>37</v>
      </c>
      <c r="MS1" s="4" t="s">
        <v>37</v>
      </c>
      <c r="MT1" s="4" t="s">
        <v>37</v>
      </c>
      <c r="MU1" s="4" t="s">
        <v>37</v>
      </c>
      <c r="MV1" s="4" t="s">
        <v>37</v>
      </c>
      <c r="MW1" s="4" t="s">
        <v>37</v>
      </c>
      <c r="MX1" s="4" t="s">
        <v>37</v>
      </c>
      <c r="MY1" s="4" t="s">
        <v>37</v>
      </c>
      <c r="MZ1" s="4" t="s">
        <v>37</v>
      </c>
      <c r="NA1" s="4" t="s">
        <v>37</v>
      </c>
      <c r="NB1" s="4" t="s">
        <v>37</v>
      </c>
      <c r="NC1" s="4" t="s">
        <v>37</v>
      </c>
      <c r="ND1" s="4" t="s">
        <v>37</v>
      </c>
      <c r="NE1" s="4" t="s">
        <v>37</v>
      </c>
      <c r="NF1" s="4" t="s">
        <v>37</v>
      </c>
      <c r="NG1" s="4" t="s">
        <v>37</v>
      </c>
      <c r="NH1" s="4" t="s">
        <v>37</v>
      </c>
      <c r="NI1" s="4" t="s">
        <v>37</v>
      </c>
      <c r="NJ1" s="4" t="s">
        <v>37</v>
      </c>
      <c r="NK1" s="4" t="s">
        <v>37</v>
      </c>
      <c r="NL1" s="4" t="s">
        <v>37</v>
      </c>
      <c r="NM1" s="4" t="s">
        <v>37</v>
      </c>
      <c r="NN1" s="4" t="s">
        <v>37</v>
      </c>
      <c r="NO1" s="4" t="s">
        <v>37</v>
      </c>
      <c r="NP1" s="4" t="s">
        <v>37</v>
      </c>
      <c r="NQ1" s="4" t="s">
        <v>37</v>
      </c>
      <c r="NR1" s="4" t="s">
        <v>37</v>
      </c>
      <c r="NS1" s="4" t="s">
        <v>37</v>
      </c>
      <c r="NT1" s="4" t="s">
        <v>37</v>
      </c>
      <c r="NU1" s="4" t="s">
        <v>37</v>
      </c>
      <c r="NV1" s="4" t="s">
        <v>37</v>
      </c>
      <c r="NW1" s="4" t="s">
        <v>37</v>
      </c>
      <c r="NX1" s="4" t="s">
        <v>37</v>
      </c>
      <c r="NY1" s="4" t="s">
        <v>37</v>
      </c>
      <c r="NZ1" s="4" t="s">
        <v>37</v>
      </c>
      <c r="OA1" s="4" t="s">
        <v>37</v>
      </c>
      <c r="OB1" s="4" t="s">
        <v>37</v>
      </c>
      <c r="OC1" s="4" t="s">
        <v>37</v>
      </c>
      <c r="OD1" s="4" t="s">
        <v>37</v>
      </c>
      <c r="OE1" s="4" t="s">
        <v>37</v>
      </c>
      <c r="OF1" s="4" t="s">
        <v>37</v>
      </c>
      <c r="OG1" s="4" t="s">
        <v>37</v>
      </c>
      <c r="OH1" s="4" t="s">
        <v>37</v>
      </c>
      <c r="OI1" s="4" t="s">
        <v>37</v>
      </c>
      <c r="OJ1" s="4" t="s">
        <v>37</v>
      </c>
      <c r="OK1" s="4" t="s">
        <v>37</v>
      </c>
      <c r="OL1" s="4" t="s">
        <v>37</v>
      </c>
      <c r="OM1" s="4" t="s">
        <v>37</v>
      </c>
      <c r="ON1" s="4" t="s">
        <v>37</v>
      </c>
      <c r="OO1" s="4" t="s">
        <v>37</v>
      </c>
      <c r="OP1" s="4" t="s">
        <v>37</v>
      </c>
      <c r="OQ1" s="4" t="s">
        <v>37</v>
      </c>
      <c r="OR1" s="4" t="s">
        <v>37</v>
      </c>
      <c r="OS1" s="4" t="s">
        <v>37</v>
      </c>
      <c r="OT1" s="4" t="s">
        <v>37</v>
      </c>
      <c r="OU1" s="4" t="s">
        <v>37</v>
      </c>
      <c r="OV1" s="4" t="s">
        <v>37</v>
      </c>
      <c r="OW1" s="4" t="s">
        <v>37</v>
      </c>
      <c r="OX1" s="4" t="s">
        <v>37</v>
      </c>
      <c r="OY1" s="4" t="s">
        <v>37</v>
      </c>
      <c r="OZ1" s="4" t="s">
        <v>37</v>
      </c>
      <c r="PA1" s="4" t="s">
        <v>37</v>
      </c>
      <c r="PB1" s="4" t="s">
        <v>37</v>
      </c>
      <c r="PC1" s="4" t="s">
        <v>37</v>
      </c>
      <c r="PD1" s="4" t="s">
        <v>37</v>
      </c>
      <c r="PE1" s="4" t="s">
        <v>37</v>
      </c>
      <c r="PF1" s="4" t="s">
        <v>37</v>
      </c>
      <c r="PG1" s="4" t="s">
        <v>37</v>
      </c>
      <c r="PH1" s="4" t="s">
        <v>37</v>
      </c>
      <c r="PI1" s="4" t="s">
        <v>37</v>
      </c>
      <c r="PJ1" s="4" t="s">
        <v>37</v>
      </c>
      <c r="PK1" s="4" t="s">
        <v>37</v>
      </c>
      <c r="PL1" s="4" t="s">
        <v>37</v>
      </c>
      <c r="PM1" s="4" t="s">
        <v>37</v>
      </c>
      <c r="PN1" s="4" t="s">
        <v>37</v>
      </c>
      <c r="PO1" s="4" t="s">
        <v>37</v>
      </c>
      <c r="PP1" s="4" t="s">
        <v>37</v>
      </c>
      <c r="PQ1" s="4" t="s">
        <v>37</v>
      </c>
      <c r="PR1" s="4" t="s">
        <v>37</v>
      </c>
      <c r="PS1" s="4" t="s">
        <v>37</v>
      </c>
      <c r="PT1" s="4" t="s">
        <v>37</v>
      </c>
      <c r="PU1" s="4" t="s">
        <v>37</v>
      </c>
      <c r="PV1" s="4" t="s">
        <v>37</v>
      </c>
      <c r="PW1" s="4" t="s">
        <v>37</v>
      </c>
      <c r="PX1" s="4" t="s">
        <v>37</v>
      </c>
      <c r="PY1" s="4" t="s">
        <v>37</v>
      </c>
      <c r="PZ1" s="4" t="s">
        <v>37</v>
      </c>
      <c r="QA1" s="4" t="s">
        <v>37</v>
      </c>
      <c r="QB1" s="4" t="s">
        <v>37</v>
      </c>
      <c r="QC1" s="4" t="s">
        <v>37</v>
      </c>
      <c r="QD1" s="4" t="s">
        <v>37</v>
      </c>
      <c r="QE1" s="4" t="s">
        <v>37</v>
      </c>
      <c r="QF1" s="4" t="s">
        <v>37</v>
      </c>
      <c r="QG1" s="4" t="s">
        <v>37</v>
      </c>
      <c r="QH1" s="4" t="s">
        <v>37</v>
      </c>
      <c r="QI1" s="4" t="s">
        <v>37</v>
      </c>
      <c r="QJ1" s="4" t="s">
        <v>37</v>
      </c>
      <c r="QK1" s="4" t="s">
        <v>37</v>
      </c>
      <c r="QL1" s="4" t="s">
        <v>37</v>
      </c>
      <c r="QM1" s="4" t="s">
        <v>37</v>
      </c>
      <c r="QN1" s="4" t="s">
        <v>37</v>
      </c>
      <c r="QO1" s="4" t="s">
        <v>37</v>
      </c>
      <c r="QP1" s="4" t="s">
        <v>37</v>
      </c>
      <c r="QQ1" s="4" t="s">
        <v>37</v>
      </c>
      <c r="QR1" s="4" t="s">
        <v>37</v>
      </c>
      <c r="QS1" s="4" t="s">
        <v>37</v>
      </c>
      <c r="QT1" s="4" t="s">
        <v>37</v>
      </c>
      <c r="QU1" s="4" t="s">
        <v>37</v>
      </c>
      <c r="QV1" s="4" t="s">
        <v>37</v>
      </c>
      <c r="QW1" s="4" t="s">
        <v>37</v>
      </c>
      <c r="QX1" s="4" t="s">
        <v>37</v>
      </c>
      <c r="QY1" s="4" t="s">
        <v>37</v>
      </c>
      <c r="QZ1" s="4" t="s">
        <v>37</v>
      </c>
      <c r="RA1" s="4" t="s">
        <v>37</v>
      </c>
      <c r="RB1" s="4" t="s">
        <v>37</v>
      </c>
      <c r="RC1" s="4" t="s">
        <v>37</v>
      </c>
      <c r="RD1" s="4" t="s">
        <v>37</v>
      </c>
      <c r="RE1" s="4" t="s">
        <v>37</v>
      </c>
      <c r="RF1" s="4" t="s">
        <v>37</v>
      </c>
      <c r="RG1" s="4" t="s">
        <v>37</v>
      </c>
      <c r="RH1" s="4" t="s">
        <v>37</v>
      </c>
      <c r="RI1" s="4" t="s">
        <v>37</v>
      </c>
      <c r="RJ1" s="4" t="s">
        <v>37</v>
      </c>
      <c r="RK1" s="4" t="s">
        <v>37</v>
      </c>
      <c r="RL1" s="4" t="s">
        <v>37</v>
      </c>
      <c r="RM1" s="4" t="s">
        <v>37</v>
      </c>
      <c r="RN1" s="4" t="s">
        <v>37</v>
      </c>
      <c r="RO1" s="4" t="s">
        <v>37</v>
      </c>
      <c r="RP1" s="4" t="s">
        <v>37</v>
      </c>
      <c r="RQ1" s="4" t="s">
        <v>37</v>
      </c>
      <c r="RR1" s="4" t="s">
        <v>37</v>
      </c>
      <c r="RS1" s="4" t="s">
        <v>37</v>
      </c>
      <c r="RT1" s="4" t="s">
        <v>37</v>
      </c>
      <c r="RU1" s="4" t="s">
        <v>37</v>
      </c>
      <c r="RV1" s="4" t="s">
        <v>37</v>
      </c>
      <c r="RW1" s="4" t="s">
        <v>37</v>
      </c>
      <c r="RX1" s="4" t="s">
        <v>37</v>
      </c>
      <c r="RY1" s="4" t="s">
        <v>37</v>
      </c>
      <c r="RZ1" s="4" t="s">
        <v>37</v>
      </c>
      <c r="SA1" s="4" t="s">
        <v>37</v>
      </c>
      <c r="SB1" s="4" t="s">
        <v>37</v>
      </c>
      <c r="SC1" s="4" t="s">
        <v>37</v>
      </c>
      <c r="SD1" s="4" t="s">
        <v>37</v>
      </c>
      <c r="SE1" s="4" t="s">
        <v>37</v>
      </c>
      <c r="SF1" s="4" t="s">
        <v>37</v>
      </c>
      <c r="SG1" s="4" t="s">
        <v>37</v>
      </c>
      <c r="SH1" s="4" t="s">
        <v>37</v>
      </c>
      <c r="SI1" s="4" t="s">
        <v>37</v>
      </c>
      <c r="SJ1" s="4" t="s">
        <v>37</v>
      </c>
      <c r="SK1" s="4" t="s">
        <v>37</v>
      </c>
      <c r="SL1" s="4" t="s">
        <v>37</v>
      </c>
      <c r="SM1" s="4" t="s">
        <v>37</v>
      </c>
      <c r="SN1" s="4" t="s">
        <v>37</v>
      </c>
      <c r="SO1" s="4" t="s">
        <v>37</v>
      </c>
      <c r="SP1" s="4" t="s">
        <v>37</v>
      </c>
      <c r="SQ1" s="4" t="s">
        <v>37</v>
      </c>
      <c r="SR1" s="4" t="s">
        <v>37</v>
      </c>
      <c r="SS1" s="4" t="s">
        <v>37</v>
      </c>
      <c r="ST1" s="4" t="s">
        <v>37</v>
      </c>
      <c r="SU1" s="4" t="s">
        <v>37</v>
      </c>
      <c r="SV1" s="4" t="s">
        <v>37</v>
      </c>
      <c r="SW1" s="4" t="s">
        <v>37</v>
      </c>
      <c r="SX1" s="4" t="s">
        <v>37</v>
      </c>
      <c r="SY1" s="4" t="s">
        <v>37</v>
      </c>
      <c r="SZ1" s="4" t="s">
        <v>37</v>
      </c>
      <c r="TA1" s="4" t="s">
        <v>37</v>
      </c>
      <c r="TB1" s="4" t="s">
        <v>37</v>
      </c>
      <c r="TC1" s="4" t="s">
        <v>37</v>
      </c>
      <c r="TD1" s="4" t="s">
        <v>37</v>
      </c>
      <c r="TE1" s="4" t="s">
        <v>37</v>
      </c>
      <c r="TF1" s="4" t="s">
        <v>37</v>
      </c>
      <c r="TG1" s="4" t="s">
        <v>37</v>
      </c>
      <c r="TH1" s="4" t="s">
        <v>37</v>
      </c>
      <c r="TI1" s="4" t="s">
        <v>37</v>
      </c>
      <c r="TJ1" s="4" t="s">
        <v>37</v>
      </c>
      <c r="TK1" s="4" t="s">
        <v>37</v>
      </c>
      <c r="TL1" s="4" t="s">
        <v>37</v>
      </c>
      <c r="TM1" s="4" t="s">
        <v>37</v>
      </c>
      <c r="TN1" s="4" t="s">
        <v>37</v>
      </c>
      <c r="TO1" s="4" t="s">
        <v>37</v>
      </c>
      <c r="TP1" s="4" t="s">
        <v>37</v>
      </c>
      <c r="TQ1" s="4" t="s">
        <v>37</v>
      </c>
      <c r="TR1" s="4" t="s">
        <v>37</v>
      </c>
      <c r="TS1" s="4" t="s">
        <v>37</v>
      </c>
      <c r="TT1" s="4" t="s">
        <v>37</v>
      </c>
      <c r="TU1" s="4" t="s">
        <v>37</v>
      </c>
      <c r="TV1" s="4" t="s">
        <v>37</v>
      </c>
      <c r="TW1" s="4" t="s">
        <v>37</v>
      </c>
      <c r="TX1" s="4" t="s">
        <v>37</v>
      </c>
      <c r="TY1" s="4" t="s">
        <v>37</v>
      </c>
      <c r="TZ1" s="4" t="s">
        <v>37</v>
      </c>
      <c r="UA1" s="4" t="s">
        <v>37</v>
      </c>
      <c r="UB1" s="4" t="s">
        <v>37</v>
      </c>
      <c r="UC1" s="4" t="s">
        <v>37</v>
      </c>
      <c r="UD1" s="4" t="s">
        <v>37</v>
      </c>
      <c r="UE1" s="4" t="s">
        <v>37</v>
      </c>
      <c r="UF1" s="4" t="s">
        <v>37</v>
      </c>
      <c r="UG1" s="4" t="s">
        <v>37</v>
      </c>
      <c r="UH1" s="4" t="s">
        <v>37</v>
      </c>
      <c r="UI1" s="4" t="s">
        <v>37</v>
      </c>
      <c r="UJ1" s="4" t="s">
        <v>37</v>
      </c>
      <c r="UK1" s="4" t="s">
        <v>37</v>
      </c>
      <c r="UL1" s="4" t="s">
        <v>37</v>
      </c>
      <c r="UM1" s="4" t="s">
        <v>37</v>
      </c>
      <c r="UN1" s="4" t="s">
        <v>37</v>
      </c>
      <c r="UO1" s="4" t="s">
        <v>37</v>
      </c>
      <c r="UP1" s="4" t="s">
        <v>37</v>
      </c>
      <c r="UQ1" s="4" t="s">
        <v>37</v>
      </c>
      <c r="UR1" s="4" t="s">
        <v>37</v>
      </c>
      <c r="US1" s="4" t="s">
        <v>37</v>
      </c>
      <c r="UT1" s="4" t="s">
        <v>37</v>
      </c>
      <c r="UU1" s="4" t="s">
        <v>37</v>
      </c>
      <c r="UV1" s="4" t="s">
        <v>37</v>
      </c>
      <c r="UW1" s="4" t="s">
        <v>37</v>
      </c>
      <c r="UX1" s="4" t="s">
        <v>37</v>
      </c>
      <c r="UY1" s="4" t="s">
        <v>37</v>
      </c>
      <c r="UZ1" s="4" t="s">
        <v>37</v>
      </c>
      <c r="VA1" s="4" t="s">
        <v>37</v>
      </c>
      <c r="VB1" s="4" t="s">
        <v>37</v>
      </c>
      <c r="VC1" s="4" t="s">
        <v>37</v>
      </c>
      <c r="VD1" s="4" t="s">
        <v>37</v>
      </c>
      <c r="VE1" s="4" t="s">
        <v>37</v>
      </c>
      <c r="VF1" s="4" t="s">
        <v>37</v>
      </c>
      <c r="VG1" s="4" t="s">
        <v>37</v>
      </c>
      <c r="VH1" s="4" t="s">
        <v>37</v>
      </c>
      <c r="VI1" s="4" t="s">
        <v>37</v>
      </c>
      <c r="VJ1" s="4" t="s">
        <v>37</v>
      </c>
      <c r="VK1" s="4" t="s">
        <v>37</v>
      </c>
      <c r="VL1" s="4" t="s">
        <v>37</v>
      </c>
      <c r="VM1" s="4" t="s">
        <v>37</v>
      </c>
      <c r="VN1" s="4" t="s">
        <v>37</v>
      </c>
      <c r="VO1" s="4" t="s">
        <v>37</v>
      </c>
      <c r="VP1" s="4" t="s">
        <v>37</v>
      </c>
      <c r="VQ1" s="4" t="s">
        <v>37</v>
      </c>
      <c r="VR1" s="4" t="s">
        <v>37</v>
      </c>
      <c r="VS1" s="4" t="s">
        <v>37</v>
      </c>
      <c r="VT1" s="4" t="s">
        <v>37</v>
      </c>
      <c r="VU1" s="4" t="s">
        <v>37</v>
      </c>
      <c r="VV1" s="4" t="s">
        <v>37</v>
      </c>
      <c r="VW1" s="4" t="s">
        <v>37</v>
      </c>
      <c r="VX1" s="4" t="s">
        <v>37</v>
      </c>
      <c r="VY1" s="4" t="s">
        <v>37</v>
      </c>
      <c r="VZ1" s="4" t="s">
        <v>37</v>
      </c>
      <c r="WA1" s="4" t="s">
        <v>37</v>
      </c>
      <c r="WB1" s="4" t="s">
        <v>37</v>
      </c>
      <c r="WC1" s="4" t="s">
        <v>37</v>
      </c>
      <c r="WD1" s="4" t="s">
        <v>37</v>
      </c>
      <c r="WE1" s="4" t="s">
        <v>37</v>
      </c>
      <c r="WF1" s="4" t="s">
        <v>37</v>
      </c>
      <c r="WG1" s="4" t="s">
        <v>37</v>
      </c>
      <c r="WH1" s="4" t="s">
        <v>37</v>
      </c>
      <c r="WI1" s="4" t="s">
        <v>37</v>
      </c>
      <c r="WJ1" s="4" t="s">
        <v>37</v>
      </c>
      <c r="WK1" s="4" t="s">
        <v>37</v>
      </c>
      <c r="WL1" s="4" t="s">
        <v>37</v>
      </c>
      <c r="WM1" s="4" t="s">
        <v>37</v>
      </c>
      <c r="WN1" s="4" t="s">
        <v>37</v>
      </c>
      <c r="WO1" s="4" t="s">
        <v>37</v>
      </c>
      <c r="WP1" s="4" t="s">
        <v>37</v>
      </c>
      <c r="WQ1" s="4" t="s">
        <v>37</v>
      </c>
      <c r="WR1" s="4" t="s">
        <v>37</v>
      </c>
      <c r="WS1" s="4" t="s">
        <v>37</v>
      </c>
      <c r="WT1" s="4" t="s">
        <v>37</v>
      </c>
      <c r="WU1" s="4" t="s">
        <v>37</v>
      </c>
      <c r="WV1" s="4" t="s">
        <v>37</v>
      </c>
      <c r="WW1" s="4" t="s">
        <v>37</v>
      </c>
      <c r="WX1" s="4" t="s">
        <v>37</v>
      </c>
      <c r="WY1" s="4" t="s">
        <v>37</v>
      </c>
      <c r="WZ1" s="4" t="s">
        <v>37</v>
      </c>
      <c r="XA1" s="4" t="s">
        <v>37</v>
      </c>
      <c r="XB1" s="4" t="s">
        <v>37</v>
      </c>
      <c r="XC1" s="4" t="s">
        <v>37</v>
      </c>
      <c r="XD1" s="4" t="s">
        <v>37</v>
      </c>
      <c r="XE1" s="4" t="s">
        <v>37</v>
      </c>
      <c r="XF1" s="4" t="s">
        <v>37</v>
      </c>
      <c r="XG1" s="4" t="s">
        <v>37</v>
      </c>
      <c r="XH1" s="4" t="s">
        <v>37</v>
      </c>
      <c r="XI1" s="4" t="s">
        <v>37</v>
      </c>
      <c r="XJ1" s="4" t="s">
        <v>37</v>
      </c>
      <c r="XK1" s="4" t="s">
        <v>37</v>
      </c>
      <c r="XL1" s="4" t="s">
        <v>37</v>
      </c>
      <c r="XM1" s="4" t="s">
        <v>37</v>
      </c>
      <c r="XN1" s="4" t="s">
        <v>37</v>
      </c>
      <c r="XO1" s="4" t="s">
        <v>37</v>
      </c>
      <c r="XP1" s="4" t="s">
        <v>37</v>
      </c>
      <c r="XQ1" s="4" t="s">
        <v>37</v>
      </c>
      <c r="XR1" s="4" t="s">
        <v>37</v>
      </c>
      <c r="XS1" s="4" t="s">
        <v>37</v>
      </c>
      <c r="XT1" s="4" t="s">
        <v>37</v>
      </c>
      <c r="XU1" s="4" t="s">
        <v>37</v>
      </c>
      <c r="XV1" s="4" t="s">
        <v>37</v>
      </c>
      <c r="XW1" s="4" t="s">
        <v>37</v>
      </c>
      <c r="XX1" s="4" t="s">
        <v>37</v>
      </c>
      <c r="XY1" s="4" t="s">
        <v>37</v>
      </c>
      <c r="XZ1" s="4" t="s">
        <v>37</v>
      </c>
      <c r="YA1" s="4" t="s">
        <v>37</v>
      </c>
      <c r="YB1" s="4" t="s">
        <v>37</v>
      </c>
      <c r="YC1" s="4" t="s">
        <v>37</v>
      </c>
      <c r="YD1" s="4" t="s">
        <v>37</v>
      </c>
      <c r="YE1" s="4" t="s">
        <v>37</v>
      </c>
      <c r="YF1" s="4" t="s">
        <v>37</v>
      </c>
      <c r="YG1" s="4" t="s">
        <v>37</v>
      </c>
      <c r="YH1" s="4" t="s">
        <v>37</v>
      </c>
      <c r="YI1" s="4" t="s">
        <v>37</v>
      </c>
      <c r="YJ1" s="4" t="s">
        <v>37</v>
      </c>
      <c r="YK1" s="4" t="s">
        <v>37</v>
      </c>
      <c r="YL1" s="4" t="s">
        <v>37</v>
      </c>
      <c r="YM1" s="4" t="s">
        <v>37</v>
      </c>
      <c r="YN1" s="4" t="s">
        <v>37</v>
      </c>
      <c r="YO1" s="4" t="s">
        <v>37</v>
      </c>
      <c r="YP1" s="4" t="s">
        <v>37</v>
      </c>
      <c r="YQ1" s="4" t="s">
        <v>37</v>
      </c>
      <c r="YR1" s="4" t="s">
        <v>37</v>
      </c>
      <c r="YS1" s="4" t="s">
        <v>37</v>
      </c>
      <c r="YT1" s="4" t="s">
        <v>37</v>
      </c>
      <c r="YU1" s="4" t="s">
        <v>37</v>
      </c>
      <c r="YV1" s="4" t="s">
        <v>37</v>
      </c>
      <c r="YW1" s="4" t="s">
        <v>37</v>
      </c>
      <c r="YX1" s="4" t="s">
        <v>37</v>
      </c>
      <c r="YY1" s="4" t="s">
        <v>37</v>
      </c>
      <c r="YZ1" s="4" t="s">
        <v>37</v>
      </c>
      <c r="ZA1" s="4" t="s">
        <v>37</v>
      </c>
      <c r="ZB1" s="4" t="s">
        <v>37</v>
      </c>
      <c r="ZC1" s="4" t="s">
        <v>37</v>
      </c>
      <c r="ZD1" s="4" t="s">
        <v>37</v>
      </c>
      <c r="ZE1" s="4" t="s">
        <v>37</v>
      </c>
      <c r="ZF1" s="4" t="s">
        <v>37</v>
      </c>
      <c r="ZG1" s="4" t="s">
        <v>37</v>
      </c>
      <c r="ZH1" s="4" t="s">
        <v>37</v>
      </c>
      <c r="ZI1" s="4" t="s">
        <v>37</v>
      </c>
      <c r="ZJ1" s="4" t="s">
        <v>37</v>
      </c>
      <c r="ZK1" s="4" t="s">
        <v>37</v>
      </c>
      <c r="ZL1" s="4" t="s">
        <v>37</v>
      </c>
      <c r="ZM1" s="4" t="s">
        <v>37</v>
      </c>
      <c r="ZN1" s="4" t="s">
        <v>37</v>
      </c>
      <c r="ZO1" s="4" t="s">
        <v>37</v>
      </c>
      <c r="ZP1" s="4" t="s">
        <v>37</v>
      </c>
      <c r="ZQ1" s="4" t="s">
        <v>37</v>
      </c>
      <c r="ZR1" s="4" t="s">
        <v>37</v>
      </c>
      <c r="ZS1" s="4" t="s">
        <v>37</v>
      </c>
      <c r="ZT1" s="4" t="s">
        <v>37</v>
      </c>
      <c r="ZU1" s="4" t="s">
        <v>37</v>
      </c>
      <c r="ZV1" s="4" t="s">
        <v>37</v>
      </c>
      <c r="ZW1" s="4" t="s">
        <v>37</v>
      </c>
      <c r="ZX1" s="4" t="s">
        <v>37</v>
      </c>
      <c r="ZY1" s="4" t="s">
        <v>37</v>
      </c>
      <c r="ZZ1" s="4" t="s">
        <v>37</v>
      </c>
      <c r="AAA1" s="4" t="s">
        <v>37</v>
      </c>
      <c r="AAB1" s="4" t="s">
        <v>37</v>
      </c>
      <c r="AAC1" s="4" t="s">
        <v>37</v>
      </c>
      <c r="AAD1" s="4" t="s">
        <v>37</v>
      </c>
      <c r="AAE1" s="4" t="s">
        <v>37</v>
      </c>
      <c r="AAF1" s="4" t="s">
        <v>37</v>
      </c>
      <c r="AAG1" s="4" t="s">
        <v>37</v>
      </c>
      <c r="AAH1" s="4" t="s">
        <v>37</v>
      </c>
      <c r="AAI1" s="4" t="s">
        <v>37</v>
      </c>
      <c r="AAJ1" s="4" t="s">
        <v>37</v>
      </c>
      <c r="AAK1" s="4" t="s">
        <v>37</v>
      </c>
      <c r="AAL1" s="4" t="s">
        <v>37</v>
      </c>
      <c r="AAM1" s="4" t="s">
        <v>37</v>
      </c>
      <c r="AAN1" s="4" t="s">
        <v>37</v>
      </c>
      <c r="AAO1" s="4" t="s">
        <v>37</v>
      </c>
      <c r="AAP1" s="4" t="s">
        <v>37</v>
      </c>
      <c r="AAQ1" s="4" t="s">
        <v>37</v>
      </c>
      <c r="AAR1" s="4" t="s">
        <v>37</v>
      </c>
      <c r="AAS1" s="4" t="s">
        <v>37</v>
      </c>
      <c r="AAT1" s="4" t="s">
        <v>37</v>
      </c>
      <c r="AAU1" s="4" t="s">
        <v>37</v>
      </c>
      <c r="AAV1" s="4" t="s">
        <v>37</v>
      </c>
      <c r="AAW1" s="4" t="s">
        <v>37</v>
      </c>
      <c r="AAX1" s="4" t="s">
        <v>37</v>
      </c>
      <c r="AAY1" s="4" t="s">
        <v>37</v>
      </c>
      <c r="AAZ1" s="4" t="s">
        <v>37</v>
      </c>
      <c r="ABA1" s="4" t="s">
        <v>37</v>
      </c>
      <c r="ABB1" s="4" t="s">
        <v>37</v>
      </c>
      <c r="ABC1" s="4" t="s">
        <v>37</v>
      </c>
      <c r="ABD1" s="4" t="s">
        <v>37</v>
      </c>
      <c r="ABE1" s="4" t="s">
        <v>37</v>
      </c>
      <c r="ABF1" s="4" t="s">
        <v>37</v>
      </c>
      <c r="ABG1" s="4" t="s">
        <v>37</v>
      </c>
      <c r="ABH1" s="4" t="s">
        <v>37</v>
      </c>
      <c r="ABI1" s="4" t="s">
        <v>37</v>
      </c>
      <c r="ABJ1" s="4" t="s">
        <v>37</v>
      </c>
      <c r="ABK1" s="4" t="s">
        <v>37</v>
      </c>
      <c r="ABL1" s="4" t="s">
        <v>37</v>
      </c>
      <c r="ABM1" s="4" t="s">
        <v>37</v>
      </c>
      <c r="ABN1" s="4" t="s">
        <v>37</v>
      </c>
      <c r="ABO1" s="4" t="s">
        <v>37</v>
      </c>
      <c r="ABP1" s="4" t="s">
        <v>37</v>
      </c>
      <c r="ABQ1" s="4" t="s">
        <v>37</v>
      </c>
      <c r="ABR1" s="4" t="s">
        <v>37</v>
      </c>
      <c r="ABS1" s="4" t="s">
        <v>37</v>
      </c>
      <c r="ABT1" s="4" t="s">
        <v>37</v>
      </c>
      <c r="ABU1" s="4" t="s">
        <v>37</v>
      </c>
      <c r="ABV1" s="4" t="s">
        <v>37</v>
      </c>
      <c r="ABW1" s="4" t="s">
        <v>37</v>
      </c>
      <c r="ABX1" s="4" t="s">
        <v>37</v>
      </c>
      <c r="ABY1" s="4" t="s">
        <v>37</v>
      </c>
      <c r="ABZ1" s="4" t="s">
        <v>37</v>
      </c>
      <c r="ACA1" s="4" t="s">
        <v>37</v>
      </c>
      <c r="ACB1" s="4" t="s">
        <v>37</v>
      </c>
      <c r="ACC1" s="4" t="s">
        <v>37</v>
      </c>
      <c r="ACD1" s="4" t="s">
        <v>37</v>
      </c>
      <c r="ACE1" s="4" t="s">
        <v>37</v>
      </c>
      <c r="ACF1" s="4" t="s">
        <v>37</v>
      </c>
      <c r="ACG1" s="4" t="s">
        <v>37</v>
      </c>
      <c r="ACH1" s="4" t="s">
        <v>37</v>
      </c>
      <c r="ACI1" s="4" t="s">
        <v>37</v>
      </c>
      <c r="ACJ1" s="4" t="s">
        <v>37</v>
      </c>
      <c r="ACK1" s="4" t="s">
        <v>37</v>
      </c>
      <c r="ACL1" s="4" t="s">
        <v>37</v>
      </c>
      <c r="ACM1" s="4" t="s">
        <v>37</v>
      </c>
      <c r="ACN1" s="4" t="s">
        <v>37</v>
      </c>
      <c r="ACO1" s="4" t="s">
        <v>37</v>
      </c>
      <c r="ACP1" s="4" t="s">
        <v>37</v>
      </c>
      <c r="ACQ1" s="4" t="s">
        <v>37</v>
      </c>
      <c r="ACR1" s="4" t="s">
        <v>37</v>
      </c>
      <c r="ACS1" s="4" t="s">
        <v>37</v>
      </c>
      <c r="ACT1" s="4" t="s">
        <v>37</v>
      </c>
      <c r="ACU1" s="4" t="s">
        <v>37</v>
      </c>
      <c r="ACV1" s="4" t="s">
        <v>37</v>
      </c>
      <c r="ACW1" s="4" t="s">
        <v>37</v>
      </c>
      <c r="ACX1" s="4" t="s">
        <v>37</v>
      </c>
      <c r="ACY1" s="4" t="s">
        <v>37</v>
      </c>
      <c r="ACZ1" s="4" t="s">
        <v>37</v>
      </c>
      <c r="ADA1" s="4" t="s">
        <v>37</v>
      </c>
      <c r="ADB1" s="4" t="s">
        <v>37</v>
      </c>
      <c r="ADC1" s="4" t="s">
        <v>37</v>
      </c>
      <c r="ADD1" s="4" t="s">
        <v>37</v>
      </c>
      <c r="ADE1" s="4" t="s">
        <v>37</v>
      </c>
      <c r="ADF1" s="4" t="s">
        <v>37</v>
      </c>
      <c r="ADG1" s="4" t="s">
        <v>37</v>
      </c>
      <c r="ADH1" s="4" t="s">
        <v>37</v>
      </c>
      <c r="ADI1" s="4" t="s">
        <v>37</v>
      </c>
      <c r="ADJ1" s="4" t="s">
        <v>37</v>
      </c>
      <c r="ADK1" s="4" t="s">
        <v>37</v>
      </c>
      <c r="ADL1" s="4" t="s">
        <v>37</v>
      </c>
      <c r="ADM1" s="4" t="s">
        <v>37</v>
      </c>
      <c r="ADN1" s="4" t="s">
        <v>37</v>
      </c>
      <c r="ADO1" s="4" t="s">
        <v>37</v>
      </c>
      <c r="ADP1" s="4" t="s">
        <v>37</v>
      </c>
      <c r="ADQ1" s="4" t="s">
        <v>37</v>
      </c>
      <c r="ADR1" s="4" t="s">
        <v>37</v>
      </c>
      <c r="ADS1" s="4" t="s">
        <v>37</v>
      </c>
      <c r="ADT1" s="4" t="s">
        <v>37</v>
      </c>
      <c r="ADU1" s="4" t="s">
        <v>37</v>
      </c>
      <c r="ADV1" s="4" t="s">
        <v>37</v>
      </c>
      <c r="ADW1" s="4" t="s">
        <v>37</v>
      </c>
      <c r="ADX1" s="4" t="s">
        <v>37</v>
      </c>
      <c r="ADY1" s="4" t="s">
        <v>37</v>
      </c>
      <c r="ADZ1" s="4" t="s">
        <v>37</v>
      </c>
      <c r="AEA1" s="4" t="s">
        <v>37</v>
      </c>
      <c r="AEB1" s="4" t="s">
        <v>37</v>
      </c>
      <c r="AEC1" s="4" t="s">
        <v>37</v>
      </c>
      <c r="AED1" s="4" t="s">
        <v>37</v>
      </c>
      <c r="AEE1" s="4" t="s">
        <v>37</v>
      </c>
      <c r="AEF1" s="4" t="s">
        <v>37</v>
      </c>
      <c r="AEG1" s="4" t="s">
        <v>37</v>
      </c>
      <c r="AEH1" s="4" t="s">
        <v>37</v>
      </c>
      <c r="AEI1" s="4" t="s">
        <v>37</v>
      </c>
      <c r="AEJ1" s="4" t="s">
        <v>37</v>
      </c>
      <c r="AEK1" s="4" t="s">
        <v>37</v>
      </c>
      <c r="AEL1" s="4" t="s">
        <v>37</v>
      </c>
      <c r="AEM1" s="4" t="s">
        <v>37</v>
      </c>
      <c r="AEN1" s="4" t="s">
        <v>37</v>
      </c>
      <c r="AEO1" s="4" t="s">
        <v>37</v>
      </c>
      <c r="AEP1" s="4" t="s">
        <v>37</v>
      </c>
      <c r="AEQ1" s="4" t="s">
        <v>37</v>
      </c>
      <c r="AER1" s="4" t="s">
        <v>37</v>
      </c>
      <c r="AES1" s="4" t="s">
        <v>37</v>
      </c>
      <c r="AET1" s="4" t="s">
        <v>37</v>
      </c>
      <c r="AEU1" s="4" t="s">
        <v>37</v>
      </c>
      <c r="AEV1" s="4" t="s">
        <v>37</v>
      </c>
      <c r="AEW1" s="4" t="s">
        <v>37</v>
      </c>
      <c r="AEX1" s="4" t="s">
        <v>37</v>
      </c>
      <c r="AEY1" s="4" t="s">
        <v>37</v>
      </c>
      <c r="AEZ1" s="4" t="s">
        <v>37</v>
      </c>
      <c r="AFA1" s="4" t="s">
        <v>37</v>
      </c>
      <c r="AFB1" s="4" t="s">
        <v>37</v>
      </c>
      <c r="AFC1" s="4" t="s">
        <v>37</v>
      </c>
      <c r="AFD1" s="4" t="s">
        <v>37</v>
      </c>
      <c r="AFE1" s="4" t="s">
        <v>37</v>
      </c>
      <c r="AFF1" s="4" t="s">
        <v>37</v>
      </c>
      <c r="AFG1" s="4" t="s">
        <v>37</v>
      </c>
      <c r="AFH1" s="4" t="s">
        <v>37</v>
      </c>
      <c r="AFI1" s="4" t="s">
        <v>37</v>
      </c>
      <c r="AFJ1" s="4" t="s">
        <v>37</v>
      </c>
      <c r="AFK1" s="4" t="s">
        <v>37</v>
      </c>
      <c r="AFL1" s="4" t="s">
        <v>37</v>
      </c>
      <c r="AFM1" s="4" t="s">
        <v>37</v>
      </c>
      <c r="AFN1" s="4" t="s">
        <v>37</v>
      </c>
      <c r="AFO1" s="4" t="s">
        <v>37</v>
      </c>
      <c r="AFP1" s="4" t="s">
        <v>37</v>
      </c>
      <c r="AFQ1" s="4" t="s">
        <v>37</v>
      </c>
      <c r="AFR1" s="4" t="s">
        <v>37</v>
      </c>
      <c r="AFS1" s="4" t="s">
        <v>37</v>
      </c>
      <c r="AFT1" s="4" t="s">
        <v>37</v>
      </c>
      <c r="AFU1" s="4" t="s">
        <v>37</v>
      </c>
      <c r="AFV1" s="4" t="s">
        <v>37</v>
      </c>
      <c r="AFW1" s="4" t="s">
        <v>37</v>
      </c>
      <c r="AFX1" s="4" t="s">
        <v>37</v>
      </c>
      <c r="AFY1" s="4" t="s">
        <v>37</v>
      </c>
      <c r="AFZ1" s="4" t="s">
        <v>37</v>
      </c>
      <c r="AGA1" s="4" t="s">
        <v>37</v>
      </c>
      <c r="AGB1" s="4" t="s">
        <v>37</v>
      </c>
      <c r="AGC1" s="4" t="s">
        <v>37</v>
      </c>
      <c r="AGD1" s="4" t="s">
        <v>37</v>
      </c>
      <c r="AGE1" s="4" t="s">
        <v>37</v>
      </c>
      <c r="AGF1" s="4" t="s">
        <v>37</v>
      </c>
      <c r="AGG1" s="4" t="s">
        <v>37</v>
      </c>
      <c r="AGH1" s="4" t="s">
        <v>37</v>
      </c>
      <c r="AGI1" s="4" t="s">
        <v>37</v>
      </c>
      <c r="AGJ1" s="4" t="s">
        <v>37</v>
      </c>
      <c r="AGK1" s="4" t="s">
        <v>37</v>
      </c>
      <c r="AGL1" s="4" t="s">
        <v>37</v>
      </c>
      <c r="AGM1" s="4" t="s">
        <v>37</v>
      </c>
      <c r="AGN1" s="4" t="s">
        <v>37</v>
      </c>
      <c r="AGO1" s="4" t="s">
        <v>37</v>
      </c>
      <c r="AGP1" s="4" t="s">
        <v>37</v>
      </c>
      <c r="AGQ1" s="4" t="s">
        <v>37</v>
      </c>
      <c r="AGR1" s="4" t="s">
        <v>37</v>
      </c>
      <c r="AGS1" s="4" t="s">
        <v>37</v>
      </c>
      <c r="AGT1" s="4" t="s">
        <v>37</v>
      </c>
      <c r="AGU1" s="4" t="s">
        <v>37</v>
      </c>
      <c r="AGV1" s="4" t="s">
        <v>37</v>
      </c>
      <c r="AGW1" s="4" t="s">
        <v>37</v>
      </c>
      <c r="AGX1" s="4" t="s">
        <v>37</v>
      </c>
      <c r="AGY1" s="4" t="s">
        <v>37</v>
      </c>
      <c r="AGZ1" s="4" t="s">
        <v>37</v>
      </c>
      <c r="AHA1" s="4" t="s">
        <v>37</v>
      </c>
      <c r="AHB1" s="4" t="s">
        <v>37</v>
      </c>
      <c r="AHC1" s="4" t="s">
        <v>37</v>
      </c>
      <c r="AHD1" s="4" t="s">
        <v>37</v>
      </c>
      <c r="AHE1" s="4" t="s">
        <v>37</v>
      </c>
      <c r="AHF1" s="4" t="s">
        <v>37</v>
      </c>
      <c r="AHG1" s="4" t="s">
        <v>37</v>
      </c>
      <c r="AHH1" s="4" t="s">
        <v>37</v>
      </c>
      <c r="AHI1" s="4" t="s">
        <v>37</v>
      </c>
      <c r="AHJ1" s="4" t="s">
        <v>37</v>
      </c>
      <c r="AHK1" s="4" t="s">
        <v>37</v>
      </c>
      <c r="AHL1" s="4" t="s">
        <v>37</v>
      </c>
      <c r="AHM1" s="4" t="s">
        <v>37</v>
      </c>
      <c r="AHN1" s="4" t="s">
        <v>37</v>
      </c>
      <c r="AHO1" s="4" t="s">
        <v>37</v>
      </c>
      <c r="AHP1" s="4" t="s">
        <v>37</v>
      </c>
      <c r="AHQ1" s="4" t="s">
        <v>37</v>
      </c>
      <c r="AHR1" s="4" t="s">
        <v>37</v>
      </c>
      <c r="AHS1" s="4" t="s">
        <v>37</v>
      </c>
      <c r="AHT1" s="4" t="s">
        <v>37</v>
      </c>
      <c r="AHU1" s="4" t="s">
        <v>37</v>
      </c>
      <c r="AHV1" s="4" t="s">
        <v>37</v>
      </c>
      <c r="AHW1" s="4" t="s">
        <v>37</v>
      </c>
      <c r="AHX1" s="4" t="s">
        <v>37</v>
      </c>
      <c r="AHY1" s="4" t="s">
        <v>37</v>
      </c>
      <c r="AHZ1" s="4" t="s">
        <v>37</v>
      </c>
      <c r="AIA1" s="4" t="s">
        <v>37</v>
      </c>
      <c r="AIB1" s="4" t="s">
        <v>37</v>
      </c>
      <c r="AIC1" s="4" t="s">
        <v>37</v>
      </c>
      <c r="AID1" s="4" t="s">
        <v>37</v>
      </c>
      <c r="AIE1" s="4" t="s">
        <v>37</v>
      </c>
      <c r="AIF1" s="4" t="s">
        <v>37</v>
      </c>
      <c r="AIG1" s="4" t="s">
        <v>37</v>
      </c>
      <c r="AIH1" s="4" t="s">
        <v>37</v>
      </c>
      <c r="AII1" s="4" t="s">
        <v>37</v>
      </c>
      <c r="AIJ1" s="4" t="s">
        <v>37</v>
      </c>
      <c r="AIK1" s="4" t="s">
        <v>37</v>
      </c>
      <c r="AIL1" s="4" t="s">
        <v>37</v>
      </c>
      <c r="AIM1" s="4" t="s">
        <v>37</v>
      </c>
      <c r="AIN1" s="4" t="s">
        <v>37</v>
      </c>
      <c r="AIO1" s="4" t="s">
        <v>37</v>
      </c>
      <c r="AIP1" s="4" t="s">
        <v>37</v>
      </c>
      <c r="AIQ1" s="4" t="s">
        <v>37</v>
      </c>
      <c r="AIR1" s="4" t="s">
        <v>37</v>
      </c>
      <c r="AIS1" s="4" t="s">
        <v>37</v>
      </c>
      <c r="AIT1" s="4" t="s">
        <v>37</v>
      </c>
      <c r="AIU1" s="4" t="s">
        <v>37</v>
      </c>
      <c r="AIV1" s="4" t="s">
        <v>37</v>
      </c>
      <c r="AIW1" s="4" t="s">
        <v>37</v>
      </c>
      <c r="AIX1" s="4" t="s">
        <v>37</v>
      </c>
      <c r="AIY1" s="4" t="s">
        <v>37</v>
      </c>
      <c r="AIZ1" s="4" t="s">
        <v>37</v>
      </c>
      <c r="AJA1" s="4" t="s">
        <v>37</v>
      </c>
      <c r="AJB1" s="4" t="s">
        <v>37</v>
      </c>
      <c r="AJC1" s="4" t="s">
        <v>37</v>
      </c>
      <c r="AJD1" s="4" t="s">
        <v>37</v>
      </c>
      <c r="AJE1" s="4" t="s">
        <v>37</v>
      </c>
      <c r="AJF1" s="4" t="s">
        <v>37</v>
      </c>
      <c r="AJG1" s="4" t="s">
        <v>37</v>
      </c>
      <c r="AJH1" s="4" t="s">
        <v>37</v>
      </c>
      <c r="AJI1" s="4" t="s">
        <v>37</v>
      </c>
      <c r="AJJ1" s="4" t="s">
        <v>37</v>
      </c>
      <c r="AJK1" s="4" t="s">
        <v>37</v>
      </c>
      <c r="AJL1" s="4" t="s">
        <v>37</v>
      </c>
      <c r="AJM1" s="4" t="s">
        <v>37</v>
      </c>
      <c r="AJN1" s="4" t="s">
        <v>37</v>
      </c>
      <c r="AJO1" s="4" t="s">
        <v>37</v>
      </c>
      <c r="AJP1" s="4" t="s">
        <v>37</v>
      </c>
      <c r="AJQ1" s="4" t="s">
        <v>37</v>
      </c>
      <c r="AJR1" s="4" t="s">
        <v>37</v>
      </c>
      <c r="AJS1" s="4" t="s">
        <v>37</v>
      </c>
      <c r="AJT1" s="4" t="s">
        <v>37</v>
      </c>
      <c r="AJU1" s="4" t="s">
        <v>37</v>
      </c>
      <c r="AJV1" s="4" t="s">
        <v>37</v>
      </c>
      <c r="AJW1" s="4" t="s">
        <v>37</v>
      </c>
      <c r="AJX1" s="4" t="s">
        <v>37</v>
      </c>
      <c r="AJY1" s="4" t="s">
        <v>37</v>
      </c>
      <c r="AJZ1" s="4" t="s">
        <v>37</v>
      </c>
      <c r="AKA1" s="4" t="s">
        <v>37</v>
      </c>
      <c r="AKB1" s="4" t="s">
        <v>37</v>
      </c>
      <c r="AKC1" s="4" t="s">
        <v>37</v>
      </c>
      <c r="AKD1" s="4" t="s">
        <v>37</v>
      </c>
      <c r="AKE1" s="4" t="s">
        <v>37</v>
      </c>
      <c r="AKF1" s="4" t="s">
        <v>37</v>
      </c>
      <c r="AKG1" s="4" t="s">
        <v>37</v>
      </c>
      <c r="AKH1" s="4" t="s">
        <v>37</v>
      </c>
      <c r="AKI1" s="4" t="s">
        <v>37</v>
      </c>
      <c r="AKJ1" s="4" t="s">
        <v>37</v>
      </c>
      <c r="AKK1" s="4" t="s">
        <v>37</v>
      </c>
      <c r="AKL1" s="4" t="s">
        <v>37</v>
      </c>
      <c r="AKM1" s="4" t="s">
        <v>37</v>
      </c>
      <c r="AKN1" s="4" t="s">
        <v>37</v>
      </c>
      <c r="AKO1" s="4" t="s">
        <v>37</v>
      </c>
      <c r="AKP1" s="4" t="s">
        <v>37</v>
      </c>
      <c r="AKQ1" s="4" t="s">
        <v>37</v>
      </c>
      <c r="AKR1" s="4" t="s">
        <v>37</v>
      </c>
      <c r="AKS1" s="4" t="s">
        <v>37</v>
      </c>
      <c r="AKT1" s="4" t="s">
        <v>37</v>
      </c>
      <c r="AKU1" s="4" t="s">
        <v>37</v>
      </c>
      <c r="AKV1" s="4" t="s">
        <v>37</v>
      </c>
      <c r="AKW1" s="4" t="s">
        <v>37</v>
      </c>
      <c r="AKX1" s="4" t="s">
        <v>37</v>
      </c>
      <c r="AKY1" s="4" t="s">
        <v>37</v>
      </c>
      <c r="AKZ1" s="4" t="s">
        <v>37</v>
      </c>
      <c r="ALA1" s="4" t="s">
        <v>37</v>
      </c>
      <c r="ALB1" s="4" t="s">
        <v>37</v>
      </c>
      <c r="ALC1" s="4" t="s">
        <v>37</v>
      </c>
      <c r="ALD1" s="4" t="s">
        <v>37</v>
      </c>
      <c r="ALE1" s="4" t="s">
        <v>37</v>
      </c>
      <c r="ALF1" s="4" t="s">
        <v>37</v>
      </c>
      <c r="ALG1" s="4" t="s">
        <v>37</v>
      </c>
      <c r="ALH1" s="4" t="s">
        <v>37</v>
      </c>
      <c r="ALI1" s="4" t="s">
        <v>37</v>
      </c>
      <c r="ALJ1" s="4" t="s">
        <v>37</v>
      </c>
      <c r="ALK1" s="4" t="s">
        <v>37</v>
      </c>
      <c r="ALL1" s="4" t="s">
        <v>37</v>
      </c>
      <c r="ALM1" s="4" t="s">
        <v>37</v>
      </c>
      <c r="ALN1" s="4" t="s">
        <v>37</v>
      </c>
      <c r="ALO1" s="4" t="s">
        <v>37</v>
      </c>
      <c r="ALP1" s="4" t="s">
        <v>37</v>
      </c>
      <c r="ALQ1" s="4" t="s">
        <v>37</v>
      </c>
      <c r="ALR1" s="4" t="s">
        <v>37</v>
      </c>
      <c r="ALS1" s="4" t="s">
        <v>37</v>
      </c>
      <c r="ALT1" s="4" t="s">
        <v>37</v>
      </c>
      <c r="ALU1" s="4" t="s">
        <v>37</v>
      </c>
      <c r="ALV1" s="4" t="s">
        <v>37</v>
      </c>
      <c r="ALW1" s="4" t="s">
        <v>37</v>
      </c>
      <c r="ALX1" s="4" t="s">
        <v>37</v>
      </c>
      <c r="ALY1" s="4" t="s">
        <v>37</v>
      </c>
      <c r="ALZ1" s="4" t="s">
        <v>37</v>
      </c>
      <c r="AMA1" s="4" t="s">
        <v>37</v>
      </c>
      <c r="AMB1" s="4" t="s">
        <v>37</v>
      </c>
      <c r="AMC1" s="4" t="s">
        <v>37</v>
      </c>
      <c r="AMD1" s="4" t="s">
        <v>37</v>
      </c>
      <c r="AME1" s="4" t="s">
        <v>37</v>
      </c>
      <c r="AMF1" s="4" t="s">
        <v>37</v>
      </c>
      <c r="AMG1" s="4" t="s">
        <v>37</v>
      </c>
      <c r="AMH1" s="4" t="s">
        <v>37</v>
      </c>
      <c r="AMI1" s="4" t="s">
        <v>37</v>
      </c>
      <c r="AMJ1" s="4" t="s">
        <v>37</v>
      </c>
      <c r="AMK1" s="4" t="s">
        <v>37</v>
      </c>
      <c r="AML1" s="4" t="s">
        <v>37</v>
      </c>
      <c r="AMM1" s="4" t="s">
        <v>37</v>
      </c>
      <c r="AMN1" s="4" t="s">
        <v>37</v>
      </c>
      <c r="AMO1" s="4" t="s">
        <v>37</v>
      </c>
      <c r="AMP1" s="4" t="s">
        <v>37</v>
      </c>
      <c r="AMQ1" s="4" t="s">
        <v>37</v>
      </c>
      <c r="AMR1" s="4" t="s">
        <v>37</v>
      </c>
      <c r="AMS1" s="4" t="s">
        <v>37</v>
      </c>
      <c r="AMT1" s="4" t="s">
        <v>37</v>
      </c>
      <c r="AMU1" s="4" t="s">
        <v>37</v>
      </c>
      <c r="AMV1" s="4" t="s">
        <v>37</v>
      </c>
      <c r="AMW1" s="4" t="s">
        <v>37</v>
      </c>
      <c r="AMX1" s="4" t="s">
        <v>37</v>
      </c>
      <c r="AMY1" s="4" t="s">
        <v>37</v>
      </c>
      <c r="AMZ1" s="4" t="s">
        <v>37</v>
      </c>
      <c r="ANA1" s="4" t="s">
        <v>37</v>
      </c>
      <c r="ANB1" s="4" t="s">
        <v>37</v>
      </c>
      <c r="ANC1" s="4" t="s">
        <v>37</v>
      </c>
      <c r="AND1" s="4" t="s">
        <v>37</v>
      </c>
      <c r="ANE1" s="4" t="s">
        <v>37</v>
      </c>
      <c r="ANF1" s="4" t="s">
        <v>37</v>
      </c>
      <c r="ANG1" s="4" t="s">
        <v>37</v>
      </c>
      <c r="ANH1" s="4" t="s">
        <v>37</v>
      </c>
      <c r="ANI1" s="4" t="s">
        <v>37</v>
      </c>
      <c r="ANJ1" s="4" t="s">
        <v>37</v>
      </c>
      <c r="ANK1" s="4" t="s">
        <v>37</v>
      </c>
      <c r="ANL1" s="4" t="s">
        <v>37</v>
      </c>
      <c r="ANM1" s="4" t="s">
        <v>37</v>
      </c>
      <c r="ANN1" s="4" t="s">
        <v>37</v>
      </c>
      <c r="ANO1" s="4" t="s">
        <v>37</v>
      </c>
      <c r="ANP1" s="4" t="s">
        <v>37</v>
      </c>
      <c r="ANQ1" s="4" t="s">
        <v>37</v>
      </c>
      <c r="ANR1" s="4" t="s">
        <v>37</v>
      </c>
      <c r="ANS1" s="4" t="s">
        <v>37</v>
      </c>
      <c r="ANT1" s="4" t="s">
        <v>37</v>
      </c>
      <c r="ANU1" s="4" t="s">
        <v>37</v>
      </c>
      <c r="ANV1" s="4" t="s">
        <v>37</v>
      </c>
      <c r="ANW1" s="4" t="s">
        <v>37</v>
      </c>
      <c r="ANX1" s="4" t="s">
        <v>37</v>
      </c>
      <c r="ANY1" s="4" t="s">
        <v>37</v>
      </c>
      <c r="ANZ1" s="4" t="s">
        <v>37</v>
      </c>
      <c r="AOA1" s="4" t="s">
        <v>37</v>
      </c>
      <c r="AOB1" s="4" t="s">
        <v>37</v>
      </c>
      <c r="AOC1" s="4" t="s">
        <v>37</v>
      </c>
      <c r="AOD1" s="4" t="s">
        <v>37</v>
      </c>
      <c r="AOE1" s="4" t="s">
        <v>37</v>
      </c>
      <c r="AOF1" s="4" t="s">
        <v>37</v>
      </c>
      <c r="AOG1" s="4" t="s">
        <v>37</v>
      </c>
      <c r="AOH1" s="4" t="s">
        <v>37</v>
      </c>
      <c r="AOI1" s="4" t="s">
        <v>37</v>
      </c>
      <c r="AOJ1" s="4" t="s">
        <v>37</v>
      </c>
      <c r="AOK1" s="4" t="s">
        <v>37</v>
      </c>
      <c r="AOL1" s="4" t="s">
        <v>37</v>
      </c>
      <c r="AOM1" s="4" t="s">
        <v>37</v>
      </c>
      <c r="AON1" s="4" t="s">
        <v>37</v>
      </c>
      <c r="AOO1" s="4" t="s">
        <v>37</v>
      </c>
      <c r="AOP1" s="4" t="s">
        <v>37</v>
      </c>
      <c r="AOQ1" s="4" t="s">
        <v>37</v>
      </c>
      <c r="AOR1" s="4" t="s">
        <v>37</v>
      </c>
      <c r="AOS1" s="4" t="s">
        <v>37</v>
      </c>
      <c r="AOT1" s="4" t="s">
        <v>37</v>
      </c>
      <c r="AOU1" s="4" t="s">
        <v>37</v>
      </c>
      <c r="AOV1" s="4" t="s">
        <v>37</v>
      </c>
      <c r="AOW1" s="4" t="s">
        <v>37</v>
      </c>
      <c r="AOX1" s="4" t="s">
        <v>37</v>
      </c>
      <c r="AOY1" s="4" t="s">
        <v>37</v>
      </c>
      <c r="AOZ1" s="4" t="s">
        <v>37</v>
      </c>
      <c r="APA1" s="4" t="s">
        <v>37</v>
      </c>
      <c r="APB1" s="4" t="s">
        <v>37</v>
      </c>
      <c r="APC1" s="4" t="s">
        <v>37</v>
      </c>
      <c r="APD1" s="4" t="s">
        <v>37</v>
      </c>
      <c r="APE1" s="4" t="s">
        <v>37</v>
      </c>
      <c r="APF1" s="4" t="s">
        <v>37</v>
      </c>
      <c r="APG1" s="4" t="s">
        <v>37</v>
      </c>
      <c r="APH1" s="4" t="s">
        <v>37</v>
      </c>
      <c r="API1" s="4" t="s">
        <v>37</v>
      </c>
      <c r="APJ1" s="4" t="s">
        <v>37</v>
      </c>
      <c r="APK1" s="4" t="s">
        <v>37</v>
      </c>
      <c r="APL1" s="4" t="s">
        <v>37</v>
      </c>
      <c r="APM1" s="4" t="s">
        <v>37</v>
      </c>
      <c r="APN1" s="4" t="s">
        <v>37</v>
      </c>
      <c r="APO1" s="4" t="s">
        <v>37</v>
      </c>
      <c r="APP1" s="4" t="s">
        <v>37</v>
      </c>
      <c r="APQ1" s="4" t="s">
        <v>37</v>
      </c>
      <c r="APR1" s="4" t="s">
        <v>37</v>
      </c>
      <c r="APS1" s="4" t="s">
        <v>37</v>
      </c>
      <c r="APT1" s="4" t="s">
        <v>37</v>
      </c>
      <c r="APU1" s="4" t="s">
        <v>37</v>
      </c>
      <c r="APV1" s="4" t="s">
        <v>37</v>
      </c>
      <c r="APW1" s="4" t="s">
        <v>37</v>
      </c>
      <c r="APX1" s="4" t="s">
        <v>37</v>
      </c>
      <c r="APY1" s="4" t="s">
        <v>37</v>
      </c>
      <c r="APZ1" s="4" t="s">
        <v>37</v>
      </c>
      <c r="AQA1" s="4" t="s">
        <v>37</v>
      </c>
      <c r="AQB1" s="4" t="s">
        <v>37</v>
      </c>
      <c r="AQC1" s="4" t="s">
        <v>37</v>
      </c>
      <c r="AQD1" s="4" t="s">
        <v>37</v>
      </c>
      <c r="AQE1" s="4" t="s">
        <v>37</v>
      </c>
      <c r="AQF1" s="4" t="s">
        <v>37</v>
      </c>
      <c r="AQG1" s="4" t="s">
        <v>37</v>
      </c>
      <c r="AQH1" s="4" t="s">
        <v>37</v>
      </c>
      <c r="AQI1" s="4" t="s">
        <v>37</v>
      </c>
      <c r="AQJ1" s="4" t="s">
        <v>37</v>
      </c>
      <c r="AQK1" s="4" t="s">
        <v>37</v>
      </c>
      <c r="AQL1" s="4" t="s">
        <v>37</v>
      </c>
      <c r="AQM1" s="4" t="s">
        <v>37</v>
      </c>
      <c r="AQN1" s="4" t="s">
        <v>37</v>
      </c>
      <c r="AQO1" s="4" t="s">
        <v>37</v>
      </c>
      <c r="AQP1" s="4" t="s">
        <v>37</v>
      </c>
      <c r="AQQ1" s="4" t="s">
        <v>37</v>
      </c>
      <c r="AQR1" s="4" t="s">
        <v>37</v>
      </c>
      <c r="AQS1" s="4" t="s">
        <v>37</v>
      </c>
      <c r="AQT1" s="4" t="s">
        <v>37</v>
      </c>
      <c r="AQU1" s="4" t="s">
        <v>37</v>
      </c>
      <c r="AQV1" s="4" t="s">
        <v>37</v>
      </c>
      <c r="AQW1" s="4" t="s">
        <v>37</v>
      </c>
      <c r="AQX1" s="4" t="s">
        <v>37</v>
      </c>
      <c r="AQY1" s="4" t="s">
        <v>37</v>
      </c>
      <c r="AQZ1" s="4" t="s">
        <v>37</v>
      </c>
      <c r="ARA1" s="4" t="s">
        <v>37</v>
      </c>
      <c r="ARB1" s="4" t="s">
        <v>37</v>
      </c>
      <c r="ARC1" s="4" t="s">
        <v>37</v>
      </c>
      <c r="ARD1" s="4" t="s">
        <v>37</v>
      </c>
      <c r="ARE1" s="4" t="s">
        <v>37</v>
      </c>
      <c r="ARF1" s="4" t="s">
        <v>37</v>
      </c>
      <c r="ARG1" s="4" t="s">
        <v>37</v>
      </c>
      <c r="ARH1" s="4" t="s">
        <v>37</v>
      </c>
      <c r="ARI1" s="4" t="s">
        <v>37</v>
      </c>
      <c r="ARJ1" s="4" t="s">
        <v>37</v>
      </c>
      <c r="ARK1" s="4" t="s">
        <v>37</v>
      </c>
      <c r="ARL1" s="4" t="s">
        <v>37</v>
      </c>
      <c r="ARM1" s="4" t="s">
        <v>37</v>
      </c>
      <c r="ARN1" s="4" t="s">
        <v>37</v>
      </c>
      <c r="ARO1" s="4" t="s">
        <v>37</v>
      </c>
      <c r="ARP1" s="4" t="s">
        <v>37</v>
      </c>
      <c r="ARQ1" s="4" t="s">
        <v>37</v>
      </c>
      <c r="ARR1" s="4" t="s">
        <v>37</v>
      </c>
      <c r="ARS1" s="4" t="s">
        <v>37</v>
      </c>
      <c r="ART1" s="4" t="s">
        <v>37</v>
      </c>
      <c r="ARU1" s="4" t="s">
        <v>37</v>
      </c>
      <c r="ARV1" s="4" t="s">
        <v>37</v>
      </c>
      <c r="ARW1" s="4" t="s">
        <v>37</v>
      </c>
      <c r="ARX1" s="4" t="s">
        <v>37</v>
      </c>
      <c r="ARY1" s="4" t="s">
        <v>37</v>
      </c>
      <c r="ARZ1" s="4" t="s">
        <v>37</v>
      </c>
      <c r="ASA1" s="4" t="s">
        <v>37</v>
      </c>
      <c r="ASB1" s="4" t="s">
        <v>37</v>
      </c>
      <c r="ASC1" s="4" t="s">
        <v>37</v>
      </c>
      <c r="ASD1" s="4" t="s">
        <v>37</v>
      </c>
      <c r="ASE1" s="4" t="s">
        <v>37</v>
      </c>
      <c r="ASF1" s="4" t="s">
        <v>37</v>
      </c>
      <c r="ASG1" s="4" t="s">
        <v>37</v>
      </c>
      <c r="ASH1" s="4" t="s">
        <v>37</v>
      </c>
      <c r="ASI1" s="4" t="s">
        <v>37</v>
      </c>
      <c r="ASJ1" s="4" t="s">
        <v>37</v>
      </c>
      <c r="ASK1" s="4" t="s">
        <v>37</v>
      </c>
      <c r="ASL1" s="4" t="s">
        <v>37</v>
      </c>
      <c r="ASM1" s="4" t="s">
        <v>37</v>
      </c>
      <c r="ASN1" s="4" t="s">
        <v>37</v>
      </c>
      <c r="ASO1" s="4" t="s">
        <v>37</v>
      </c>
      <c r="ASP1" s="4" t="s">
        <v>37</v>
      </c>
      <c r="ASQ1" s="4" t="s">
        <v>37</v>
      </c>
      <c r="ASR1" s="4" t="s">
        <v>37</v>
      </c>
      <c r="ASS1" s="4" t="s">
        <v>37</v>
      </c>
      <c r="AST1" s="4" t="s">
        <v>37</v>
      </c>
      <c r="ASU1" s="4" t="s">
        <v>37</v>
      </c>
      <c r="ASV1" s="4" t="s">
        <v>37</v>
      </c>
      <c r="ASW1" s="4" t="s">
        <v>37</v>
      </c>
      <c r="ASX1" s="4" t="s">
        <v>37</v>
      </c>
      <c r="ASY1" s="4" t="s">
        <v>37</v>
      </c>
      <c r="ASZ1" s="4" t="s">
        <v>37</v>
      </c>
      <c r="ATA1" s="4" t="s">
        <v>37</v>
      </c>
      <c r="ATB1" s="4" t="s">
        <v>37</v>
      </c>
      <c r="ATC1" s="4" t="s">
        <v>37</v>
      </c>
      <c r="ATD1" s="4" t="s">
        <v>37</v>
      </c>
      <c r="ATE1" s="4" t="s">
        <v>37</v>
      </c>
      <c r="ATF1" s="4" t="s">
        <v>37</v>
      </c>
      <c r="ATG1" s="4" t="s">
        <v>37</v>
      </c>
      <c r="ATH1" s="4" t="s">
        <v>37</v>
      </c>
      <c r="ATI1" s="4" t="s">
        <v>37</v>
      </c>
      <c r="ATJ1" s="4" t="s">
        <v>37</v>
      </c>
      <c r="ATK1" s="4" t="s">
        <v>37</v>
      </c>
      <c r="ATL1" s="4" t="s">
        <v>37</v>
      </c>
      <c r="ATM1" s="4" t="s">
        <v>37</v>
      </c>
      <c r="ATN1" s="4" t="s">
        <v>37</v>
      </c>
      <c r="ATO1" s="4" t="s">
        <v>37</v>
      </c>
      <c r="ATP1" s="4" t="s">
        <v>37</v>
      </c>
      <c r="ATQ1" s="4" t="s">
        <v>37</v>
      </c>
      <c r="ATR1" s="4" t="s">
        <v>37</v>
      </c>
      <c r="ATS1" s="4" t="s">
        <v>37</v>
      </c>
      <c r="ATT1" s="4" t="s">
        <v>37</v>
      </c>
      <c r="ATU1" s="4" t="s">
        <v>37</v>
      </c>
      <c r="ATV1" s="4" t="s">
        <v>37</v>
      </c>
      <c r="ATW1" s="4" t="s">
        <v>37</v>
      </c>
      <c r="ATX1" s="4" t="s">
        <v>37</v>
      </c>
      <c r="ATY1" s="4" t="s">
        <v>37</v>
      </c>
      <c r="ATZ1" s="4" t="s">
        <v>37</v>
      </c>
      <c r="AUA1" s="4" t="s">
        <v>37</v>
      </c>
      <c r="AUB1" s="4" t="s">
        <v>37</v>
      </c>
      <c r="AUC1" s="4" t="s">
        <v>37</v>
      </c>
      <c r="AUD1" s="4" t="s">
        <v>37</v>
      </c>
      <c r="AUE1" s="4" t="s">
        <v>37</v>
      </c>
      <c r="AUF1" s="4" t="s">
        <v>37</v>
      </c>
      <c r="AUG1" s="4" t="s">
        <v>37</v>
      </c>
      <c r="AUH1" s="4" t="s">
        <v>37</v>
      </c>
      <c r="AUI1" s="4" t="s">
        <v>37</v>
      </c>
      <c r="AUJ1" s="4" t="s">
        <v>37</v>
      </c>
      <c r="AUK1" s="4" t="s">
        <v>37</v>
      </c>
      <c r="AUL1" s="4" t="s">
        <v>37</v>
      </c>
      <c r="AUM1" s="4" t="s">
        <v>37</v>
      </c>
      <c r="AUN1" s="4" t="s">
        <v>37</v>
      </c>
      <c r="AUO1" s="4" t="s">
        <v>37</v>
      </c>
      <c r="AUP1" s="4" t="s">
        <v>37</v>
      </c>
      <c r="AUQ1" s="4" t="s">
        <v>37</v>
      </c>
      <c r="AUR1" s="4" t="s">
        <v>37</v>
      </c>
      <c r="AUS1" s="4" t="s">
        <v>37</v>
      </c>
      <c r="AUT1" s="4" t="s">
        <v>37</v>
      </c>
      <c r="AUU1" s="4" t="s">
        <v>37</v>
      </c>
      <c r="AUV1" s="4" t="s">
        <v>37</v>
      </c>
      <c r="AUW1" s="4" t="s">
        <v>37</v>
      </c>
      <c r="AUX1" s="4" t="s">
        <v>37</v>
      </c>
      <c r="AUY1" s="4" t="s">
        <v>37</v>
      </c>
      <c r="AUZ1" s="4" t="s">
        <v>37</v>
      </c>
      <c r="AVA1" s="4" t="s">
        <v>37</v>
      </c>
      <c r="AVB1" s="4" t="s">
        <v>37</v>
      </c>
      <c r="AVC1" s="4" t="s">
        <v>37</v>
      </c>
      <c r="AVD1" s="4" t="s">
        <v>37</v>
      </c>
      <c r="AVE1" s="4" t="s">
        <v>37</v>
      </c>
      <c r="AVF1" s="4" t="s">
        <v>37</v>
      </c>
      <c r="AVG1" s="4" t="s">
        <v>37</v>
      </c>
      <c r="AVH1" s="4" t="s">
        <v>37</v>
      </c>
      <c r="AVI1" s="4" t="s">
        <v>37</v>
      </c>
      <c r="AVJ1" s="4" t="s">
        <v>37</v>
      </c>
      <c r="AVK1" s="4" t="s">
        <v>37</v>
      </c>
      <c r="AVL1" s="4" t="s">
        <v>37</v>
      </c>
      <c r="AVM1" s="4" t="s">
        <v>37</v>
      </c>
      <c r="AVN1" s="4" t="s">
        <v>37</v>
      </c>
      <c r="AVO1" s="4" t="s">
        <v>37</v>
      </c>
      <c r="AVP1" s="4" t="s">
        <v>37</v>
      </c>
      <c r="AVQ1" s="4" t="s">
        <v>37</v>
      </c>
      <c r="AVR1" s="4" t="s">
        <v>37</v>
      </c>
      <c r="AVS1" s="4" t="s">
        <v>37</v>
      </c>
      <c r="AVT1" s="4" t="s">
        <v>37</v>
      </c>
      <c r="AVU1" s="4" t="s">
        <v>37</v>
      </c>
      <c r="AVV1" s="4" t="s">
        <v>37</v>
      </c>
      <c r="AVW1" s="4" t="s">
        <v>37</v>
      </c>
      <c r="AVX1" s="4" t="s">
        <v>37</v>
      </c>
      <c r="AVY1" s="4" t="s">
        <v>37</v>
      </c>
      <c r="AVZ1" s="4" t="s">
        <v>37</v>
      </c>
      <c r="AWA1" s="4" t="s">
        <v>37</v>
      </c>
      <c r="AWB1" s="4" t="s">
        <v>37</v>
      </c>
      <c r="AWC1" s="4" t="s">
        <v>37</v>
      </c>
      <c r="AWD1" s="4" t="s">
        <v>37</v>
      </c>
      <c r="AWE1" s="4" t="s">
        <v>37</v>
      </c>
      <c r="AWF1" s="4" t="s">
        <v>37</v>
      </c>
      <c r="AWG1" s="4" t="s">
        <v>37</v>
      </c>
      <c r="AWH1" s="4" t="s">
        <v>37</v>
      </c>
      <c r="AWI1" s="4" t="s">
        <v>37</v>
      </c>
      <c r="AWJ1" s="4" t="s">
        <v>37</v>
      </c>
      <c r="AWK1" s="4" t="s">
        <v>37</v>
      </c>
      <c r="AWL1" s="4" t="s">
        <v>37</v>
      </c>
      <c r="AWM1" s="4" t="s">
        <v>37</v>
      </c>
      <c r="AWN1" s="4" t="s">
        <v>37</v>
      </c>
      <c r="AWO1" s="4" t="s">
        <v>37</v>
      </c>
      <c r="AWP1" s="4" t="s">
        <v>37</v>
      </c>
      <c r="AWQ1" s="4" t="s">
        <v>37</v>
      </c>
      <c r="AWR1" s="4" t="s">
        <v>37</v>
      </c>
      <c r="AWS1" s="4" t="s">
        <v>37</v>
      </c>
      <c r="AWT1" s="4" t="s">
        <v>37</v>
      </c>
      <c r="AWU1" s="4" t="s">
        <v>37</v>
      </c>
      <c r="AWV1" s="4" t="s">
        <v>37</v>
      </c>
      <c r="AWW1" s="4" t="s">
        <v>37</v>
      </c>
      <c r="AWX1" s="4" t="s">
        <v>37</v>
      </c>
      <c r="AWY1" s="4" t="s">
        <v>37</v>
      </c>
      <c r="AWZ1" s="4" t="s">
        <v>37</v>
      </c>
      <c r="AXA1" s="4" t="s">
        <v>37</v>
      </c>
      <c r="AXB1" s="4" t="s">
        <v>37</v>
      </c>
      <c r="AXC1" s="4" t="s">
        <v>37</v>
      </c>
      <c r="AXD1" s="4" t="s">
        <v>37</v>
      </c>
      <c r="AXE1" s="4" t="s">
        <v>37</v>
      </c>
      <c r="AXF1" s="4" t="s">
        <v>37</v>
      </c>
      <c r="AXG1" s="4" t="s">
        <v>37</v>
      </c>
      <c r="AXH1" s="4" t="s">
        <v>37</v>
      </c>
      <c r="AXI1" s="4" t="s">
        <v>37</v>
      </c>
      <c r="AXJ1" s="4" t="s">
        <v>37</v>
      </c>
      <c r="AXK1" s="4" t="s">
        <v>37</v>
      </c>
      <c r="AXL1" s="4" t="s">
        <v>37</v>
      </c>
      <c r="AXM1" s="4" t="s">
        <v>37</v>
      </c>
      <c r="AXN1" s="4" t="s">
        <v>37</v>
      </c>
      <c r="AXO1" s="4" t="s">
        <v>37</v>
      </c>
      <c r="AXP1" s="4" t="s">
        <v>37</v>
      </c>
      <c r="AXQ1" s="4" t="s">
        <v>37</v>
      </c>
      <c r="AXR1" s="4" t="s">
        <v>37</v>
      </c>
      <c r="AXS1" s="4" t="s">
        <v>37</v>
      </c>
      <c r="AXT1" s="4" t="s">
        <v>37</v>
      </c>
      <c r="AXU1" s="4" t="s">
        <v>37</v>
      </c>
      <c r="AXV1" s="4" t="s">
        <v>37</v>
      </c>
      <c r="AXW1" s="4" t="s">
        <v>37</v>
      </c>
      <c r="AXX1" s="4" t="s">
        <v>37</v>
      </c>
      <c r="AXY1" s="4" t="s">
        <v>37</v>
      </c>
      <c r="AXZ1" s="4" t="s">
        <v>37</v>
      </c>
      <c r="AYA1" s="4" t="s">
        <v>37</v>
      </c>
      <c r="AYB1" s="4" t="s">
        <v>37</v>
      </c>
      <c r="AYC1" s="4" t="s">
        <v>37</v>
      </c>
      <c r="AYD1" s="4" t="s">
        <v>37</v>
      </c>
      <c r="AYE1" s="4" t="s">
        <v>37</v>
      </c>
      <c r="AYF1" s="4" t="s">
        <v>37</v>
      </c>
      <c r="AYG1" s="4" t="s">
        <v>37</v>
      </c>
      <c r="AYH1" s="4" t="s">
        <v>37</v>
      </c>
      <c r="AYI1" s="4" t="s">
        <v>37</v>
      </c>
      <c r="AYJ1" s="4" t="s">
        <v>37</v>
      </c>
      <c r="AYK1" s="4" t="s">
        <v>37</v>
      </c>
      <c r="AYL1" s="4" t="s">
        <v>37</v>
      </c>
      <c r="AYM1" s="4" t="s">
        <v>37</v>
      </c>
      <c r="AYN1" s="4" t="s">
        <v>37</v>
      </c>
      <c r="AYO1" s="4" t="s">
        <v>37</v>
      </c>
      <c r="AYP1" s="4" t="s">
        <v>37</v>
      </c>
      <c r="AYQ1" s="4" t="s">
        <v>37</v>
      </c>
      <c r="AYR1" s="4" t="s">
        <v>37</v>
      </c>
      <c r="AYS1" s="4" t="s">
        <v>37</v>
      </c>
      <c r="AYT1" s="4" t="s">
        <v>37</v>
      </c>
      <c r="AYU1" s="4" t="s">
        <v>37</v>
      </c>
      <c r="AYV1" s="4" t="s">
        <v>37</v>
      </c>
      <c r="AYW1" s="4" t="s">
        <v>37</v>
      </c>
      <c r="AYX1" s="4" t="s">
        <v>37</v>
      </c>
      <c r="AYY1" s="4" t="s">
        <v>37</v>
      </c>
      <c r="AYZ1" s="4" t="s">
        <v>37</v>
      </c>
      <c r="AZA1" s="4" t="s">
        <v>37</v>
      </c>
      <c r="AZB1" s="4" t="s">
        <v>37</v>
      </c>
      <c r="AZC1" s="4" t="s">
        <v>37</v>
      </c>
      <c r="AZD1" s="4" t="s">
        <v>37</v>
      </c>
      <c r="AZE1" s="4" t="s">
        <v>37</v>
      </c>
      <c r="AZF1" s="4" t="s">
        <v>37</v>
      </c>
      <c r="AZG1" s="4" t="s">
        <v>37</v>
      </c>
      <c r="AZH1" s="4" t="s">
        <v>37</v>
      </c>
      <c r="AZI1" s="4" t="s">
        <v>37</v>
      </c>
      <c r="AZJ1" s="4" t="s">
        <v>37</v>
      </c>
      <c r="AZK1" s="4" t="s">
        <v>37</v>
      </c>
      <c r="AZL1" s="4" t="s">
        <v>37</v>
      </c>
      <c r="AZM1" s="4" t="s">
        <v>37</v>
      </c>
      <c r="AZN1" s="4" t="s">
        <v>37</v>
      </c>
      <c r="AZO1" s="4" t="s">
        <v>37</v>
      </c>
      <c r="AZP1" s="4" t="s">
        <v>37</v>
      </c>
      <c r="AZQ1" s="4" t="s">
        <v>37</v>
      </c>
      <c r="AZR1" s="4" t="s">
        <v>37</v>
      </c>
      <c r="AZS1" s="4" t="s">
        <v>37</v>
      </c>
      <c r="AZT1" s="4" t="s">
        <v>37</v>
      </c>
      <c r="AZU1" s="4" t="s">
        <v>37</v>
      </c>
      <c r="AZV1" s="4" t="s">
        <v>37</v>
      </c>
      <c r="AZW1" s="4" t="s">
        <v>37</v>
      </c>
      <c r="AZX1" s="4" t="s">
        <v>37</v>
      </c>
      <c r="AZY1" s="4" t="s">
        <v>37</v>
      </c>
      <c r="AZZ1" s="4" t="s">
        <v>37</v>
      </c>
      <c r="BAA1" s="4" t="s">
        <v>37</v>
      </c>
      <c r="BAB1" s="4" t="s">
        <v>37</v>
      </c>
      <c r="BAC1" s="4" t="s">
        <v>37</v>
      </c>
      <c r="BAD1" s="4" t="s">
        <v>37</v>
      </c>
      <c r="BAE1" s="4" t="s">
        <v>37</v>
      </c>
      <c r="BAF1" s="4" t="s">
        <v>37</v>
      </c>
      <c r="BAG1" s="4" t="s">
        <v>37</v>
      </c>
      <c r="BAH1" s="4" t="s">
        <v>37</v>
      </c>
      <c r="BAI1" s="4" t="s">
        <v>37</v>
      </c>
      <c r="BAJ1" s="4" t="s">
        <v>37</v>
      </c>
      <c r="BAK1" s="4" t="s">
        <v>37</v>
      </c>
      <c r="BAL1" s="4" t="s">
        <v>37</v>
      </c>
      <c r="BAM1" s="4" t="s">
        <v>37</v>
      </c>
      <c r="BAN1" s="4" t="s">
        <v>37</v>
      </c>
      <c r="BAO1" s="4" t="s">
        <v>37</v>
      </c>
      <c r="BAP1" s="4" t="s">
        <v>37</v>
      </c>
      <c r="BAQ1" s="4" t="s">
        <v>37</v>
      </c>
      <c r="BAR1" s="4" t="s">
        <v>37</v>
      </c>
      <c r="BAS1" s="4" t="s">
        <v>37</v>
      </c>
      <c r="BAT1" s="4" t="s">
        <v>37</v>
      </c>
      <c r="BAU1" s="4" t="s">
        <v>37</v>
      </c>
      <c r="BAV1" s="4" t="s">
        <v>37</v>
      </c>
      <c r="BAW1" s="4" t="s">
        <v>37</v>
      </c>
      <c r="BAX1" s="4" t="s">
        <v>37</v>
      </c>
      <c r="BAY1" s="4" t="s">
        <v>37</v>
      </c>
      <c r="BAZ1" s="4" t="s">
        <v>37</v>
      </c>
      <c r="BBA1" s="4" t="s">
        <v>37</v>
      </c>
      <c r="BBB1" s="4" t="s">
        <v>37</v>
      </c>
      <c r="BBC1" s="4" t="s">
        <v>37</v>
      </c>
      <c r="BBD1" s="4" t="s">
        <v>37</v>
      </c>
      <c r="BBE1" s="4" t="s">
        <v>37</v>
      </c>
      <c r="BBF1" s="4" t="s">
        <v>37</v>
      </c>
      <c r="BBG1" s="4" t="s">
        <v>37</v>
      </c>
      <c r="BBH1" s="4" t="s">
        <v>37</v>
      </c>
      <c r="BBI1" s="4" t="s">
        <v>37</v>
      </c>
      <c r="BBJ1" s="4" t="s">
        <v>37</v>
      </c>
      <c r="BBK1" s="4" t="s">
        <v>37</v>
      </c>
      <c r="BBL1" s="4" t="s">
        <v>37</v>
      </c>
      <c r="BBM1" s="4" t="s">
        <v>37</v>
      </c>
      <c r="BBN1" s="4" t="s">
        <v>37</v>
      </c>
      <c r="BBO1" s="4" t="s">
        <v>37</v>
      </c>
      <c r="BBP1" s="4" t="s">
        <v>37</v>
      </c>
      <c r="BBQ1" s="4" t="s">
        <v>37</v>
      </c>
      <c r="BBR1" s="4" t="s">
        <v>37</v>
      </c>
      <c r="BBS1" s="4" t="s">
        <v>37</v>
      </c>
      <c r="BBT1" s="4" t="s">
        <v>37</v>
      </c>
      <c r="BBU1" s="4" t="s">
        <v>37</v>
      </c>
      <c r="BBV1" s="4" t="s">
        <v>37</v>
      </c>
      <c r="BBW1" s="4" t="s">
        <v>37</v>
      </c>
      <c r="BBX1" s="4" t="s">
        <v>37</v>
      </c>
      <c r="BBY1" s="4" t="s">
        <v>37</v>
      </c>
      <c r="BBZ1" s="4" t="s">
        <v>37</v>
      </c>
      <c r="BCA1" s="4" t="s">
        <v>37</v>
      </c>
      <c r="BCB1" s="4" t="s">
        <v>37</v>
      </c>
      <c r="BCC1" s="4" t="s">
        <v>37</v>
      </c>
      <c r="BCD1" s="4" t="s">
        <v>37</v>
      </c>
      <c r="BCE1" s="4" t="s">
        <v>37</v>
      </c>
      <c r="BCF1" s="4" t="s">
        <v>37</v>
      </c>
      <c r="BCG1" s="4" t="s">
        <v>37</v>
      </c>
      <c r="BCH1" s="4" t="s">
        <v>37</v>
      </c>
      <c r="BCI1" s="4" t="s">
        <v>37</v>
      </c>
      <c r="BCJ1" s="4" t="s">
        <v>37</v>
      </c>
      <c r="BCK1" s="4" t="s">
        <v>37</v>
      </c>
      <c r="BCL1" s="4" t="s">
        <v>37</v>
      </c>
      <c r="BCM1" s="4" t="s">
        <v>37</v>
      </c>
      <c r="BCN1" s="4" t="s">
        <v>37</v>
      </c>
      <c r="BCO1" s="4" t="s">
        <v>37</v>
      </c>
      <c r="BCP1" s="4" t="s">
        <v>37</v>
      </c>
      <c r="BCQ1" s="4" t="s">
        <v>37</v>
      </c>
      <c r="BCR1" s="4" t="s">
        <v>37</v>
      </c>
      <c r="BCS1" s="4" t="s">
        <v>37</v>
      </c>
      <c r="BCT1" s="4" t="s">
        <v>37</v>
      </c>
      <c r="BCU1" s="4" t="s">
        <v>37</v>
      </c>
      <c r="BCV1" s="4" t="s">
        <v>37</v>
      </c>
      <c r="BCW1" s="4" t="s">
        <v>37</v>
      </c>
      <c r="BCX1" s="4" t="s">
        <v>37</v>
      </c>
      <c r="BCY1" s="4" t="s">
        <v>37</v>
      </c>
      <c r="BCZ1" s="4" t="s">
        <v>37</v>
      </c>
      <c r="BDA1" s="4" t="s">
        <v>37</v>
      </c>
      <c r="BDB1" s="4" t="s">
        <v>37</v>
      </c>
      <c r="BDC1" s="4" t="s">
        <v>37</v>
      </c>
      <c r="BDD1" s="4" t="s">
        <v>37</v>
      </c>
      <c r="BDE1" s="4" t="s">
        <v>37</v>
      </c>
      <c r="BDF1" s="4" t="s">
        <v>37</v>
      </c>
      <c r="BDG1" s="4" t="s">
        <v>37</v>
      </c>
      <c r="BDH1" s="4" t="s">
        <v>37</v>
      </c>
      <c r="BDI1" s="4" t="s">
        <v>37</v>
      </c>
      <c r="BDJ1" s="4" t="s">
        <v>37</v>
      </c>
      <c r="BDK1" s="4" t="s">
        <v>37</v>
      </c>
      <c r="BDL1" s="4" t="s">
        <v>37</v>
      </c>
      <c r="BDM1" s="4" t="s">
        <v>37</v>
      </c>
      <c r="BDN1" s="4" t="s">
        <v>37</v>
      </c>
      <c r="BDO1" s="4" t="s">
        <v>37</v>
      </c>
      <c r="BDP1" s="4" t="s">
        <v>37</v>
      </c>
      <c r="BDQ1" s="4" t="s">
        <v>37</v>
      </c>
      <c r="BDR1" s="4" t="s">
        <v>37</v>
      </c>
      <c r="BDS1" s="4" t="s">
        <v>37</v>
      </c>
      <c r="BDT1" s="4" t="s">
        <v>37</v>
      </c>
      <c r="BDU1" s="4" t="s">
        <v>37</v>
      </c>
      <c r="BDV1" s="4" t="s">
        <v>37</v>
      </c>
      <c r="BDW1" s="4" t="s">
        <v>37</v>
      </c>
      <c r="BDX1" s="4" t="s">
        <v>37</v>
      </c>
      <c r="BDY1" s="4" t="s">
        <v>37</v>
      </c>
      <c r="BDZ1" s="4" t="s">
        <v>37</v>
      </c>
      <c r="BEA1" s="4" t="s">
        <v>37</v>
      </c>
      <c r="BEB1" s="4" t="s">
        <v>37</v>
      </c>
      <c r="BEC1" s="4" t="s">
        <v>37</v>
      </c>
      <c r="BED1" s="4" t="s">
        <v>37</v>
      </c>
      <c r="BEE1" s="4" t="s">
        <v>37</v>
      </c>
      <c r="BEF1" s="4" t="s">
        <v>37</v>
      </c>
      <c r="BEG1" s="4" t="s">
        <v>37</v>
      </c>
      <c r="BEH1" s="4" t="s">
        <v>37</v>
      </c>
      <c r="BEI1" s="4" t="s">
        <v>37</v>
      </c>
      <c r="BEJ1" s="4" t="s">
        <v>37</v>
      </c>
      <c r="BEK1" s="4" t="s">
        <v>37</v>
      </c>
      <c r="BEL1" s="4" t="s">
        <v>37</v>
      </c>
      <c r="BEM1" s="4" t="s">
        <v>37</v>
      </c>
      <c r="BEN1" s="4" t="s">
        <v>37</v>
      </c>
      <c r="BEO1" s="4" t="s">
        <v>37</v>
      </c>
      <c r="BEP1" s="4" t="s">
        <v>37</v>
      </c>
      <c r="BEQ1" s="4" t="s">
        <v>37</v>
      </c>
      <c r="BER1" s="4" t="s">
        <v>37</v>
      </c>
      <c r="BES1" s="4" t="s">
        <v>37</v>
      </c>
      <c r="BET1" s="4" t="s">
        <v>37</v>
      </c>
      <c r="BEU1" s="4" t="s">
        <v>37</v>
      </c>
      <c r="BEV1" s="4" t="s">
        <v>37</v>
      </c>
      <c r="BEW1" s="4" t="s">
        <v>37</v>
      </c>
      <c r="BEX1" s="4" t="s">
        <v>37</v>
      </c>
      <c r="BEY1" s="4" t="s">
        <v>37</v>
      </c>
      <c r="BEZ1" s="4" t="s">
        <v>37</v>
      </c>
      <c r="BFA1" s="4" t="s">
        <v>37</v>
      </c>
      <c r="BFB1" s="4" t="s">
        <v>37</v>
      </c>
      <c r="BFC1" s="4" t="s">
        <v>37</v>
      </c>
      <c r="BFD1" s="4" t="s">
        <v>37</v>
      </c>
      <c r="BFE1" s="4" t="s">
        <v>37</v>
      </c>
      <c r="BFF1" s="4" t="s">
        <v>37</v>
      </c>
      <c r="BFG1" s="4" t="s">
        <v>37</v>
      </c>
      <c r="BFH1" s="4" t="s">
        <v>37</v>
      </c>
      <c r="BFI1" s="4" t="s">
        <v>37</v>
      </c>
      <c r="BFJ1" s="4" t="s">
        <v>37</v>
      </c>
      <c r="BFK1" s="4" t="s">
        <v>37</v>
      </c>
      <c r="BFL1" s="4" t="s">
        <v>37</v>
      </c>
      <c r="BFM1" s="4" t="s">
        <v>37</v>
      </c>
      <c r="BFN1" s="4" t="s">
        <v>37</v>
      </c>
      <c r="BFO1" s="4" t="s">
        <v>37</v>
      </c>
      <c r="BFP1" s="4" t="s">
        <v>37</v>
      </c>
      <c r="BFQ1" s="4" t="s">
        <v>37</v>
      </c>
      <c r="BFR1" s="4" t="s">
        <v>37</v>
      </c>
      <c r="BFS1" s="4" t="s">
        <v>37</v>
      </c>
      <c r="BFT1" s="4" t="s">
        <v>37</v>
      </c>
      <c r="BFU1" s="4" t="s">
        <v>37</v>
      </c>
      <c r="BFV1" s="4" t="s">
        <v>37</v>
      </c>
      <c r="BFW1" s="4" t="s">
        <v>37</v>
      </c>
      <c r="BFX1" s="4" t="s">
        <v>37</v>
      </c>
      <c r="BFY1" s="4" t="s">
        <v>37</v>
      </c>
      <c r="BFZ1" s="4" t="s">
        <v>37</v>
      </c>
      <c r="BGA1" s="4" t="s">
        <v>37</v>
      </c>
      <c r="BGB1" s="4" t="s">
        <v>37</v>
      </c>
      <c r="BGC1" s="4" t="s">
        <v>37</v>
      </c>
      <c r="BGD1" s="4" t="s">
        <v>37</v>
      </c>
      <c r="BGE1" s="4" t="s">
        <v>37</v>
      </c>
      <c r="BGF1" s="4" t="s">
        <v>37</v>
      </c>
      <c r="BGG1" s="4" t="s">
        <v>37</v>
      </c>
      <c r="BGH1" s="4" t="s">
        <v>37</v>
      </c>
      <c r="BGI1" s="4" t="s">
        <v>37</v>
      </c>
      <c r="BGJ1" s="4" t="s">
        <v>37</v>
      </c>
      <c r="BGK1" s="4" t="s">
        <v>37</v>
      </c>
      <c r="BGL1" s="4" t="s">
        <v>37</v>
      </c>
      <c r="BGM1" s="4" t="s">
        <v>37</v>
      </c>
      <c r="BGN1" s="4" t="s">
        <v>37</v>
      </c>
      <c r="BGO1" s="4" t="s">
        <v>37</v>
      </c>
      <c r="BGP1" s="4" t="s">
        <v>37</v>
      </c>
      <c r="BGQ1" s="4" t="s">
        <v>37</v>
      </c>
      <c r="BGR1" s="4" t="s">
        <v>37</v>
      </c>
      <c r="BGS1" s="4" t="s">
        <v>37</v>
      </c>
      <c r="BGT1" s="4" t="s">
        <v>37</v>
      </c>
      <c r="BGU1" s="4" t="s">
        <v>37</v>
      </c>
      <c r="BGV1" s="4" t="s">
        <v>37</v>
      </c>
      <c r="BGW1" s="4" t="s">
        <v>37</v>
      </c>
      <c r="BGX1" s="4" t="s">
        <v>37</v>
      </c>
      <c r="BGY1" s="4" t="s">
        <v>37</v>
      </c>
      <c r="BGZ1" s="4" t="s">
        <v>37</v>
      </c>
      <c r="BHA1" s="4" t="s">
        <v>37</v>
      </c>
      <c r="BHB1" s="4" t="s">
        <v>37</v>
      </c>
      <c r="BHC1" s="4" t="s">
        <v>37</v>
      </c>
      <c r="BHD1" s="4" t="s">
        <v>37</v>
      </c>
      <c r="BHE1" s="4" t="s">
        <v>37</v>
      </c>
      <c r="BHF1" s="4" t="s">
        <v>37</v>
      </c>
      <c r="BHG1" s="4" t="s">
        <v>37</v>
      </c>
      <c r="BHH1" s="4" t="s">
        <v>37</v>
      </c>
      <c r="BHI1" s="4" t="s">
        <v>37</v>
      </c>
      <c r="BHJ1" s="4" t="s">
        <v>37</v>
      </c>
      <c r="BHK1" s="4" t="s">
        <v>37</v>
      </c>
      <c r="BHL1" s="4" t="s">
        <v>37</v>
      </c>
      <c r="BHM1" s="4" t="s">
        <v>37</v>
      </c>
      <c r="BHN1" s="4" t="s">
        <v>37</v>
      </c>
      <c r="BHO1" s="4" t="s">
        <v>37</v>
      </c>
      <c r="BHP1" s="4" t="s">
        <v>37</v>
      </c>
      <c r="BHQ1" s="4" t="s">
        <v>37</v>
      </c>
      <c r="BHR1" s="4" t="s">
        <v>37</v>
      </c>
      <c r="BHS1" s="4" t="s">
        <v>37</v>
      </c>
      <c r="BHT1" s="4" t="s">
        <v>37</v>
      </c>
      <c r="BHU1" s="4" t="s">
        <v>37</v>
      </c>
      <c r="BHV1" s="4" t="s">
        <v>37</v>
      </c>
      <c r="BHW1" s="4" t="s">
        <v>37</v>
      </c>
      <c r="BHX1" s="4" t="s">
        <v>37</v>
      </c>
      <c r="BHY1" s="4" t="s">
        <v>37</v>
      </c>
      <c r="BHZ1" s="4" t="s">
        <v>37</v>
      </c>
      <c r="BIA1" s="4" t="s">
        <v>37</v>
      </c>
      <c r="BIB1" s="4" t="s">
        <v>37</v>
      </c>
      <c r="BIC1" s="4" t="s">
        <v>37</v>
      </c>
      <c r="BID1" s="4" t="s">
        <v>37</v>
      </c>
      <c r="BIE1" s="4" t="s">
        <v>37</v>
      </c>
      <c r="BIF1" s="4" t="s">
        <v>37</v>
      </c>
      <c r="BIG1" s="4" t="s">
        <v>37</v>
      </c>
      <c r="BIH1" s="4" t="s">
        <v>37</v>
      </c>
      <c r="BII1" s="4" t="s">
        <v>37</v>
      </c>
      <c r="BIJ1" s="4" t="s">
        <v>37</v>
      </c>
      <c r="BIK1" s="4" t="s">
        <v>37</v>
      </c>
      <c r="BIL1" s="4" t="s">
        <v>37</v>
      </c>
      <c r="BIM1" s="4" t="s">
        <v>37</v>
      </c>
      <c r="BIN1" s="4" t="s">
        <v>37</v>
      </c>
      <c r="BIO1" s="4" t="s">
        <v>37</v>
      </c>
      <c r="BIP1" s="4" t="s">
        <v>37</v>
      </c>
      <c r="BIQ1" s="4" t="s">
        <v>37</v>
      </c>
      <c r="BIR1" s="4" t="s">
        <v>37</v>
      </c>
      <c r="BIS1" s="4" t="s">
        <v>37</v>
      </c>
      <c r="BIT1" s="4" t="s">
        <v>37</v>
      </c>
      <c r="BIU1" s="4" t="s">
        <v>37</v>
      </c>
      <c r="BIV1" s="4" t="s">
        <v>37</v>
      </c>
      <c r="BIW1" s="4" t="s">
        <v>37</v>
      </c>
      <c r="BIX1" s="4" t="s">
        <v>37</v>
      </c>
      <c r="BIY1" s="4" t="s">
        <v>37</v>
      </c>
      <c r="BIZ1" s="4" t="s">
        <v>37</v>
      </c>
      <c r="BJA1" s="4" t="s">
        <v>37</v>
      </c>
      <c r="BJB1" s="4" t="s">
        <v>37</v>
      </c>
      <c r="BJC1" s="4" t="s">
        <v>37</v>
      </c>
      <c r="BJD1" s="4" t="s">
        <v>37</v>
      </c>
      <c r="BJE1" s="4" t="s">
        <v>37</v>
      </c>
      <c r="BJF1" s="4" t="s">
        <v>37</v>
      </c>
      <c r="BJG1" s="4" t="s">
        <v>37</v>
      </c>
      <c r="BJH1" s="4" t="s">
        <v>37</v>
      </c>
      <c r="BJI1" s="4" t="s">
        <v>37</v>
      </c>
      <c r="BJJ1" s="4" t="s">
        <v>37</v>
      </c>
      <c r="BJK1" s="4" t="s">
        <v>37</v>
      </c>
      <c r="BJL1" s="4" t="s">
        <v>37</v>
      </c>
      <c r="BJM1" s="4" t="s">
        <v>37</v>
      </c>
      <c r="BJN1" s="4" t="s">
        <v>37</v>
      </c>
      <c r="BJO1" s="4" t="s">
        <v>37</v>
      </c>
      <c r="BJP1" s="4" t="s">
        <v>37</v>
      </c>
      <c r="BJQ1" s="4" t="s">
        <v>37</v>
      </c>
      <c r="BJR1" s="4" t="s">
        <v>37</v>
      </c>
      <c r="BJS1" s="4" t="s">
        <v>37</v>
      </c>
      <c r="BJT1" s="4" t="s">
        <v>37</v>
      </c>
      <c r="BJU1" s="4" t="s">
        <v>37</v>
      </c>
      <c r="BJV1" s="4" t="s">
        <v>37</v>
      </c>
      <c r="BJW1" s="4" t="s">
        <v>37</v>
      </c>
      <c r="BJX1" s="4" t="s">
        <v>37</v>
      </c>
      <c r="BJY1" s="4" t="s">
        <v>37</v>
      </c>
      <c r="BJZ1" s="4" t="s">
        <v>37</v>
      </c>
      <c r="BKA1" s="4" t="s">
        <v>37</v>
      </c>
      <c r="BKB1" s="4" t="s">
        <v>37</v>
      </c>
      <c r="BKC1" s="4" t="s">
        <v>37</v>
      </c>
      <c r="BKD1" s="4" t="s">
        <v>37</v>
      </c>
      <c r="BKE1" s="4" t="s">
        <v>37</v>
      </c>
      <c r="BKF1" s="4" t="s">
        <v>37</v>
      </c>
      <c r="BKG1" s="4" t="s">
        <v>37</v>
      </c>
      <c r="BKH1" s="4" t="s">
        <v>37</v>
      </c>
      <c r="BKI1" s="4" t="s">
        <v>37</v>
      </c>
      <c r="BKJ1" s="4" t="s">
        <v>37</v>
      </c>
      <c r="BKK1" s="4" t="s">
        <v>37</v>
      </c>
      <c r="BKL1" s="4" t="s">
        <v>37</v>
      </c>
      <c r="BKM1" s="4" t="s">
        <v>37</v>
      </c>
      <c r="BKN1" s="4" t="s">
        <v>37</v>
      </c>
      <c r="BKO1" s="4" t="s">
        <v>37</v>
      </c>
      <c r="BKP1" s="4" t="s">
        <v>37</v>
      </c>
      <c r="BKQ1" s="4" t="s">
        <v>37</v>
      </c>
      <c r="BKR1" s="4" t="s">
        <v>37</v>
      </c>
      <c r="BKS1" s="4" t="s">
        <v>37</v>
      </c>
      <c r="BKT1" s="4" t="s">
        <v>37</v>
      </c>
      <c r="BKU1" s="4" t="s">
        <v>37</v>
      </c>
      <c r="BKV1" s="4" t="s">
        <v>37</v>
      </c>
      <c r="BKW1" s="4" t="s">
        <v>37</v>
      </c>
      <c r="BKX1" s="4" t="s">
        <v>37</v>
      </c>
      <c r="BKY1" s="4" t="s">
        <v>37</v>
      </c>
      <c r="BKZ1" s="4" t="s">
        <v>37</v>
      </c>
      <c r="BLA1" s="4" t="s">
        <v>37</v>
      </c>
      <c r="BLB1" s="4" t="s">
        <v>37</v>
      </c>
      <c r="BLC1" s="4" t="s">
        <v>37</v>
      </c>
      <c r="BLD1" s="4" t="s">
        <v>37</v>
      </c>
      <c r="BLE1" s="4" t="s">
        <v>37</v>
      </c>
      <c r="BLF1" s="4" t="s">
        <v>37</v>
      </c>
      <c r="BLG1" s="4" t="s">
        <v>37</v>
      </c>
      <c r="BLH1" s="4" t="s">
        <v>37</v>
      </c>
      <c r="BLI1" s="4" t="s">
        <v>37</v>
      </c>
      <c r="BLJ1" s="4" t="s">
        <v>37</v>
      </c>
      <c r="BLK1" s="4" t="s">
        <v>37</v>
      </c>
      <c r="BLL1" s="4" t="s">
        <v>37</v>
      </c>
      <c r="BLM1" s="4" t="s">
        <v>37</v>
      </c>
      <c r="BLN1" s="4" t="s">
        <v>37</v>
      </c>
      <c r="BLO1" s="4" t="s">
        <v>37</v>
      </c>
      <c r="BLP1" s="4" t="s">
        <v>37</v>
      </c>
      <c r="BLQ1" s="4" t="s">
        <v>37</v>
      </c>
      <c r="BLR1" s="4" t="s">
        <v>37</v>
      </c>
      <c r="BLS1" s="4" t="s">
        <v>37</v>
      </c>
      <c r="BLT1" s="4" t="s">
        <v>37</v>
      </c>
      <c r="BLU1" s="4" t="s">
        <v>37</v>
      </c>
      <c r="BLV1" s="4" t="s">
        <v>37</v>
      </c>
      <c r="BLW1" s="4" t="s">
        <v>37</v>
      </c>
      <c r="BLX1" s="4" t="s">
        <v>37</v>
      </c>
      <c r="BLY1" s="4" t="s">
        <v>37</v>
      </c>
      <c r="BLZ1" s="4" t="s">
        <v>37</v>
      </c>
      <c r="BMA1" s="4" t="s">
        <v>37</v>
      </c>
      <c r="BMB1" s="4" t="s">
        <v>37</v>
      </c>
      <c r="BMC1" s="4" t="s">
        <v>37</v>
      </c>
      <c r="BMD1" s="4" t="s">
        <v>37</v>
      </c>
      <c r="BME1" s="4" t="s">
        <v>37</v>
      </c>
      <c r="BMF1" s="4" t="s">
        <v>37</v>
      </c>
      <c r="BMG1" s="4" t="s">
        <v>37</v>
      </c>
      <c r="BMH1" s="4" t="s">
        <v>37</v>
      </c>
      <c r="BMI1" s="4" t="s">
        <v>37</v>
      </c>
      <c r="BMJ1" s="4" t="s">
        <v>37</v>
      </c>
      <c r="BMK1" s="4" t="s">
        <v>37</v>
      </c>
      <c r="BML1" s="4" t="s">
        <v>37</v>
      </c>
      <c r="BMM1" s="4" t="s">
        <v>37</v>
      </c>
      <c r="BMN1" s="4" t="s">
        <v>37</v>
      </c>
      <c r="BMO1" s="4" t="s">
        <v>37</v>
      </c>
      <c r="BMP1" s="4" t="s">
        <v>37</v>
      </c>
      <c r="BMQ1" s="4" t="s">
        <v>37</v>
      </c>
      <c r="BMR1" s="4" t="s">
        <v>37</v>
      </c>
      <c r="BMS1" s="4" t="s">
        <v>37</v>
      </c>
      <c r="BMT1" s="4" t="s">
        <v>37</v>
      </c>
      <c r="BMU1" s="4" t="s">
        <v>37</v>
      </c>
      <c r="BMV1" s="4" t="s">
        <v>37</v>
      </c>
      <c r="BMW1" s="4" t="s">
        <v>37</v>
      </c>
      <c r="BMX1" s="4" t="s">
        <v>37</v>
      </c>
      <c r="BMY1" s="4" t="s">
        <v>37</v>
      </c>
      <c r="BMZ1" s="4" t="s">
        <v>37</v>
      </c>
      <c r="BNA1" s="4" t="s">
        <v>37</v>
      </c>
      <c r="BNB1" s="4" t="s">
        <v>37</v>
      </c>
      <c r="BNC1" s="4" t="s">
        <v>37</v>
      </c>
      <c r="BND1" s="4" t="s">
        <v>37</v>
      </c>
      <c r="BNE1" s="4" t="s">
        <v>37</v>
      </c>
      <c r="BNF1" s="4" t="s">
        <v>37</v>
      </c>
      <c r="BNG1" s="4" t="s">
        <v>37</v>
      </c>
      <c r="BNH1" s="4" t="s">
        <v>37</v>
      </c>
      <c r="BNI1" s="4" t="s">
        <v>37</v>
      </c>
      <c r="BNJ1" s="4" t="s">
        <v>37</v>
      </c>
      <c r="BNK1" s="4" t="s">
        <v>37</v>
      </c>
      <c r="BNL1" s="4" t="s">
        <v>37</v>
      </c>
      <c r="BNM1" s="4" t="s">
        <v>37</v>
      </c>
      <c r="BNN1" s="4" t="s">
        <v>37</v>
      </c>
      <c r="BNO1" s="4" t="s">
        <v>37</v>
      </c>
      <c r="BNP1" s="4" t="s">
        <v>37</v>
      </c>
      <c r="BNQ1" s="4" t="s">
        <v>37</v>
      </c>
      <c r="BNR1" s="4" t="s">
        <v>37</v>
      </c>
      <c r="BNS1" s="4" t="s">
        <v>37</v>
      </c>
      <c r="BNT1" s="4" t="s">
        <v>37</v>
      </c>
      <c r="BNU1" s="4" t="s">
        <v>37</v>
      </c>
      <c r="BNV1" s="4" t="s">
        <v>37</v>
      </c>
      <c r="BNW1" s="4" t="s">
        <v>37</v>
      </c>
      <c r="BNX1" s="4" t="s">
        <v>37</v>
      </c>
      <c r="BNY1" s="4" t="s">
        <v>37</v>
      </c>
      <c r="BNZ1" s="4" t="s">
        <v>37</v>
      </c>
      <c r="BOA1" s="4" t="s">
        <v>37</v>
      </c>
      <c r="BOB1" s="4" t="s">
        <v>37</v>
      </c>
      <c r="BOC1" s="4" t="s">
        <v>37</v>
      </c>
      <c r="BOD1" s="4" t="s">
        <v>37</v>
      </c>
      <c r="BOE1" s="4" t="s">
        <v>37</v>
      </c>
      <c r="BOF1" s="4" t="s">
        <v>37</v>
      </c>
      <c r="BOG1" s="4" t="s">
        <v>37</v>
      </c>
      <c r="BOH1" s="4" t="s">
        <v>37</v>
      </c>
      <c r="BOI1" s="4" t="s">
        <v>37</v>
      </c>
      <c r="BOJ1" s="4" t="s">
        <v>37</v>
      </c>
      <c r="BOK1" s="4" t="s">
        <v>37</v>
      </c>
      <c r="BOL1" s="4" t="s">
        <v>37</v>
      </c>
      <c r="BOM1" s="4" t="s">
        <v>37</v>
      </c>
      <c r="BON1" s="4" t="s">
        <v>37</v>
      </c>
      <c r="BOO1" s="4" t="s">
        <v>37</v>
      </c>
      <c r="BOP1" s="4" t="s">
        <v>37</v>
      </c>
      <c r="BOQ1" s="4" t="s">
        <v>37</v>
      </c>
      <c r="BOR1" s="4" t="s">
        <v>37</v>
      </c>
      <c r="BOS1" s="4" t="s">
        <v>37</v>
      </c>
      <c r="BOT1" s="4" t="s">
        <v>37</v>
      </c>
      <c r="BOU1" s="4" t="s">
        <v>37</v>
      </c>
      <c r="BOV1" s="4" t="s">
        <v>37</v>
      </c>
      <c r="BOW1" s="4" t="s">
        <v>37</v>
      </c>
      <c r="BOX1" s="4" t="s">
        <v>37</v>
      </c>
      <c r="BOY1" s="4" t="s">
        <v>37</v>
      </c>
      <c r="BOZ1" s="4" t="s">
        <v>37</v>
      </c>
      <c r="BPA1" s="4" t="s">
        <v>37</v>
      </c>
      <c r="BPB1" s="4" t="s">
        <v>37</v>
      </c>
      <c r="BPC1" s="4" t="s">
        <v>37</v>
      </c>
      <c r="BPD1" s="4" t="s">
        <v>37</v>
      </c>
      <c r="BPE1" s="4" t="s">
        <v>37</v>
      </c>
      <c r="BPF1" s="4" t="s">
        <v>37</v>
      </c>
      <c r="BPG1" s="4" t="s">
        <v>37</v>
      </c>
      <c r="BPH1" s="4" t="s">
        <v>37</v>
      </c>
      <c r="BPI1" s="4" t="s">
        <v>37</v>
      </c>
      <c r="BPJ1" s="4" t="s">
        <v>37</v>
      </c>
      <c r="BPK1" s="4" t="s">
        <v>37</v>
      </c>
      <c r="BPL1" s="4" t="s">
        <v>37</v>
      </c>
      <c r="BPM1" s="4" t="s">
        <v>37</v>
      </c>
      <c r="BPN1" s="4" t="s">
        <v>37</v>
      </c>
      <c r="BPO1" s="4" t="s">
        <v>37</v>
      </c>
      <c r="BPP1" s="4" t="s">
        <v>37</v>
      </c>
      <c r="BPQ1" s="4" t="s">
        <v>37</v>
      </c>
      <c r="BPR1" s="4" t="s">
        <v>37</v>
      </c>
      <c r="BPS1" s="4" t="s">
        <v>37</v>
      </c>
      <c r="BPT1" s="4" t="s">
        <v>37</v>
      </c>
      <c r="BPU1" s="4" t="s">
        <v>37</v>
      </c>
      <c r="BPV1" s="4" t="s">
        <v>37</v>
      </c>
      <c r="BPW1" s="4" t="s">
        <v>37</v>
      </c>
      <c r="BPX1" s="4" t="s">
        <v>37</v>
      </c>
      <c r="BPY1" s="4" t="s">
        <v>37</v>
      </c>
      <c r="BPZ1" s="4" t="s">
        <v>37</v>
      </c>
      <c r="BQA1" s="4" t="s">
        <v>37</v>
      </c>
      <c r="BQB1" s="4" t="s">
        <v>37</v>
      </c>
      <c r="BQC1" s="4" t="s">
        <v>37</v>
      </c>
      <c r="BQD1" s="4" t="s">
        <v>37</v>
      </c>
      <c r="BQE1" s="4" t="s">
        <v>37</v>
      </c>
      <c r="BQF1" s="4" t="s">
        <v>37</v>
      </c>
      <c r="BQG1" s="4" t="s">
        <v>37</v>
      </c>
      <c r="BQH1" s="4" t="s">
        <v>37</v>
      </c>
      <c r="BQI1" s="4" t="s">
        <v>37</v>
      </c>
      <c r="BQJ1" s="4" t="s">
        <v>37</v>
      </c>
      <c r="BQK1" s="4" t="s">
        <v>37</v>
      </c>
      <c r="BQL1" s="4" t="s">
        <v>37</v>
      </c>
      <c r="BQM1" s="4" t="s">
        <v>37</v>
      </c>
      <c r="BQN1" s="4" t="s">
        <v>37</v>
      </c>
      <c r="BQO1" s="4" t="s">
        <v>37</v>
      </c>
      <c r="BQP1" s="4" t="s">
        <v>37</v>
      </c>
      <c r="BQQ1" s="4" t="s">
        <v>37</v>
      </c>
      <c r="BQR1" s="4" t="s">
        <v>37</v>
      </c>
      <c r="BQS1" s="4" t="s">
        <v>37</v>
      </c>
      <c r="BQT1" s="4" t="s">
        <v>37</v>
      </c>
      <c r="BQU1" s="4" t="s">
        <v>37</v>
      </c>
      <c r="BQV1" s="4" t="s">
        <v>37</v>
      </c>
      <c r="BQW1" s="4" t="s">
        <v>37</v>
      </c>
      <c r="BQX1" s="4" t="s">
        <v>37</v>
      </c>
      <c r="BQY1" s="4" t="s">
        <v>37</v>
      </c>
      <c r="BQZ1" s="4" t="s">
        <v>37</v>
      </c>
      <c r="BRA1" s="4" t="s">
        <v>37</v>
      </c>
      <c r="BRB1" s="4" t="s">
        <v>37</v>
      </c>
      <c r="BRC1" s="4" t="s">
        <v>37</v>
      </c>
      <c r="BRD1" s="4" t="s">
        <v>37</v>
      </c>
      <c r="BRE1" s="4" t="s">
        <v>37</v>
      </c>
      <c r="BRF1" s="4" t="s">
        <v>37</v>
      </c>
      <c r="BRG1" s="4" t="s">
        <v>37</v>
      </c>
      <c r="BRH1" s="4" t="s">
        <v>37</v>
      </c>
      <c r="BRI1" s="4" t="s">
        <v>37</v>
      </c>
      <c r="BRJ1" s="4" t="s">
        <v>37</v>
      </c>
      <c r="BRK1" s="4" t="s">
        <v>37</v>
      </c>
      <c r="BRL1" s="4" t="s">
        <v>37</v>
      </c>
      <c r="BRM1" s="4" t="s">
        <v>37</v>
      </c>
      <c r="BRN1" s="4" t="s">
        <v>37</v>
      </c>
      <c r="BRO1" s="4" t="s">
        <v>37</v>
      </c>
      <c r="BRP1" s="4" t="s">
        <v>37</v>
      </c>
      <c r="BRQ1" s="4" t="s">
        <v>37</v>
      </c>
      <c r="BRR1" s="4" t="s">
        <v>37</v>
      </c>
      <c r="BRS1" s="4" t="s">
        <v>37</v>
      </c>
      <c r="BRT1" s="4" t="s">
        <v>37</v>
      </c>
      <c r="BRU1" s="4" t="s">
        <v>37</v>
      </c>
      <c r="BRV1" s="4" t="s">
        <v>37</v>
      </c>
      <c r="BRW1" s="4" t="s">
        <v>37</v>
      </c>
      <c r="BRX1" s="4" t="s">
        <v>37</v>
      </c>
      <c r="BRY1" s="4" t="s">
        <v>37</v>
      </c>
      <c r="BRZ1" s="4" t="s">
        <v>37</v>
      </c>
      <c r="BSA1" s="4" t="s">
        <v>37</v>
      </c>
      <c r="BSB1" s="4" t="s">
        <v>37</v>
      </c>
      <c r="BSC1" s="4" t="s">
        <v>37</v>
      </c>
      <c r="BSD1" s="4" t="s">
        <v>37</v>
      </c>
      <c r="BSE1" s="4" t="s">
        <v>37</v>
      </c>
      <c r="BSF1" s="4" t="s">
        <v>37</v>
      </c>
      <c r="BSG1" s="4" t="s">
        <v>37</v>
      </c>
      <c r="BSH1" s="4" t="s">
        <v>37</v>
      </c>
      <c r="BSI1" s="4" t="s">
        <v>37</v>
      </c>
      <c r="BSJ1" s="4" t="s">
        <v>37</v>
      </c>
      <c r="BSK1" s="4" t="s">
        <v>37</v>
      </c>
      <c r="BSL1" s="4" t="s">
        <v>37</v>
      </c>
      <c r="BSM1" s="4" t="s">
        <v>37</v>
      </c>
      <c r="BSN1" s="4" t="s">
        <v>37</v>
      </c>
      <c r="BSO1" s="4" t="s">
        <v>37</v>
      </c>
      <c r="BSP1" s="4" t="s">
        <v>37</v>
      </c>
      <c r="BSQ1" s="4" t="s">
        <v>37</v>
      </c>
      <c r="BSR1" s="4" t="s">
        <v>37</v>
      </c>
      <c r="BSS1" s="4" t="s">
        <v>37</v>
      </c>
      <c r="BST1" s="4" t="s">
        <v>37</v>
      </c>
      <c r="BSU1" s="4" t="s">
        <v>37</v>
      </c>
      <c r="BSV1" s="4" t="s">
        <v>37</v>
      </c>
      <c r="BSW1" s="4" t="s">
        <v>37</v>
      </c>
      <c r="BSX1" s="4" t="s">
        <v>37</v>
      </c>
      <c r="BSY1" s="4" t="s">
        <v>37</v>
      </c>
      <c r="BSZ1" s="4" t="s">
        <v>37</v>
      </c>
      <c r="BTA1" s="4" t="s">
        <v>37</v>
      </c>
      <c r="BTB1" s="4" t="s">
        <v>37</v>
      </c>
      <c r="BTC1" s="4" t="s">
        <v>37</v>
      </c>
      <c r="BTD1" s="4" t="s">
        <v>37</v>
      </c>
      <c r="BTE1" s="4" t="s">
        <v>37</v>
      </c>
      <c r="BTF1" s="4" t="s">
        <v>37</v>
      </c>
      <c r="BTG1" s="4" t="s">
        <v>37</v>
      </c>
      <c r="BTH1" s="4" t="s">
        <v>37</v>
      </c>
      <c r="BTI1" s="4" t="s">
        <v>37</v>
      </c>
      <c r="BTJ1" s="4" t="s">
        <v>37</v>
      </c>
      <c r="BTK1" s="4" t="s">
        <v>37</v>
      </c>
      <c r="BTL1" s="4" t="s">
        <v>37</v>
      </c>
      <c r="BTM1" s="4" t="s">
        <v>37</v>
      </c>
      <c r="BTN1" s="4" t="s">
        <v>37</v>
      </c>
      <c r="BTO1" s="4" t="s">
        <v>37</v>
      </c>
      <c r="BTP1" s="4" t="s">
        <v>37</v>
      </c>
      <c r="BTQ1" s="4" t="s">
        <v>37</v>
      </c>
      <c r="BTR1" s="4" t="s">
        <v>37</v>
      </c>
      <c r="BTS1" s="4" t="s">
        <v>37</v>
      </c>
      <c r="BTT1" s="4" t="s">
        <v>37</v>
      </c>
      <c r="BTU1" s="4" t="s">
        <v>37</v>
      </c>
      <c r="BTV1" s="4" t="s">
        <v>37</v>
      </c>
      <c r="BTW1" s="4" t="s">
        <v>37</v>
      </c>
      <c r="BTX1" s="4" t="s">
        <v>37</v>
      </c>
      <c r="BTY1" s="4" t="s">
        <v>37</v>
      </c>
      <c r="BTZ1" s="4" t="s">
        <v>37</v>
      </c>
      <c r="BUA1" s="4" t="s">
        <v>37</v>
      </c>
      <c r="BUB1" s="4" t="s">
        <v>37</v>
      </c>
      <c r="BUC1" s="4" t="s">
        <v>37</v>
      </c>
      <c r="BUD1" s="4" t="s">
        <v>37</v>
      </c>
      <c r="BUE1" s="4" t="s">
        <v>37</v>
      </c>
      <c r="BUF1" s="4" t="s">
        <v>37</v>
      </c>
      <c r="BUG1" s="4" t="s">
        <v>37</v>
      </c>
      <c r="BUH1" s="4" t="s">
        <v>37</v>
      </c>
      <c r="BUI1" s="4" t="s">
        <v>37</v>
      </c>
      <c r="BUJ1" s="4" t="s">
        <v>37</v>
      </c>
      <c r="BUK1" s="4" t="s">
        <v>37</v>
      </c>
      <c r="BUL1" s="4" t="s">
        <v>37</v>
      </c>
      <c r="BUM1" s="4" t="s">
        <v>37</v>
      </c>
      <c r="BUN1" s="4" t="s">
        <v>37</v>
      </c>
      <c r="BUO1" s="4" t="s">
        <v>37</v>
      </c>
      <c r="BUP1" s="4" t="s">
        <v>37</v>
      </c>
      <c r="BUQ1" s="4" t="s">
        <v>37</v>
      </c>
      <c r="BUR1" s="4" t="s">
        <v>37</v>
      </c>
      <c r="BUS1" s="4" t="s">
        <v>37</v>
      </c>
      <c r="BUT1" s="4" t="s">
        <v>37</v>
      </c>
      <c r="BUU1" s="4" t="s">
        <v>37</v>
      </c>
      <c r="BUV1" s="4" t="s">
        <v>37</v>
      </c>
      <c r="BUW1" s="4" t="s">
        <v>37</v>
      </c>
      <c r="BUX1" s="4" t="s">
        <v>37</v>
      </c>
      <c r="BUY1" s="4" t="s">
        <v>37</v>
      </c>
      <c r="BUZ1" s="4" t="s">
        <v>37</v>
      </c>
      <c r="BVA1" s="4" t="s">
        <v>37</v>
      </c>
      <c r="BVB1" s="4" t="s">
        <v>37</v>
      </c>
      <c r="BVC1" s="4" t="s">
        <v>37</v>
      </c>
      <c r="BVD1" s="4" t="s">
        <v>37</v>
      </c>
      <c r="BVE1" s="4" t="s">
        <v>37</v>
      </c>
      <c r="BVF1" s="4" t="s">
        <v>37</v>
      </c>
      <c r="BVG1" s="4" t="s">
        <v>37</v>
      </c>
      <c r="BVH1" s="4" t="s">
        <v>37</v>
      </c>
      <c r="BVI1" s="4" t="s">
        <v>37</v>
      </c>
      <c r="BVJ1" s="4" t="s">
        <v>37</v>
      </c>
      <c r="BVK1" s="4" t="s">
        <v>37</v>
      </c>
      <c r="BVL1" s="4" t="s">
        <v>37</v>
      </c>
      <c r="BVM1" s="4" t="s">
        <v>37</v>
      </c>
      <c r="BVN1" s="4" t="s">
        <v>37</v>
      </c>
      <c r="BVO1" s="4" t="s">
        <v>37</v>
      </c>
      <c r="BVP1" s="4" t="s">
        <v>37</v>
      </c>
      <c r="BVQ1" s="4" t="s">
        <v>37</v>
      </c>
      <c r="BVR1" s="4" t="s">
        <v>37</v>
      </c>
      <c r="BVS1" s="4" t="s">
        <v>37</v>
      </c>
      <c r="BVT1" s="4" t="s">
        <v>37</v>
      </c>
      <c r="BVU1" s="4" t="s">
        <v>37</v>
      </c>
      <c r="BVV1" s="4" t="s">
        <v>37</v>
      </c>
      <c r="BVW1" s="4" t="s">
        <v>37</v>
      </c>
      <c r="BVX1" s="4" t="s">
        <v>37</v>
      </c>
      <c r="BVY1" s="4" t="s">
        <v>37</v>
      </c>
      <c r="BVZ1" s="4" t="s">
        <v>37</v>
      </c>
      <c r="BWA1" s="4" t="s">
        <v>37</v>
      </c>
      <c r="BWB1" s="4" t="s">
        <v>37</v>
      </c>
      <c r="BWC1" s="4" t="s">
        <v>37</v>
      </c>
      <c r="BWD1" s="4" t="s">
        <v>37</v>
      </c>
      <c r="BWE1" s="4" t="s">
        <v>37</v>
      </c>
      <c r="BWF1" s="4" t="s">
        <v>37</v>
      </c>
      <c r="BWG1" s="4" t="s">
        <v>37</v>
      </c>
      <c r="BWH1" s="4" t="s">
        <v>37</v>
      </c>
      <c r="BWI1" s="4" t="s">
        <v>37</v>
      </c>
      <c r="BWJ1" s="4" t="s">
        <v>37</v>
      </c>
      <c r="BWK1" s="4" t="s">
        <v>37</v>
      </c>
      <c r="BWL1" s="4" t="s">
        <v>37</v>
      </c>
      <c r="BWM1" s="4" t="s">
        <v>37</v>
      </c>
      <c r="BWN1" s="4" t="s">
        <v>37</v>
      </c>
      <c r="BWO1" s="4" t="s">
        <v>37</v>
      </c>
      <c r="BWP1" s="4" t="s">
        <v>37</v>
      </c>
      <c r="BWQ1" s="4" t="s">
        <v>37</v>
      </c>
      <c r="BWR1" s="4" t="s">
        <v>37</v>
      </c>
      <c r="BWS1" s="4" t="s">
        <v>37</v>
      </c>
      <c r="BWT1" s="4" t="s">
        <v>37</v>
      </c>
      <c r="BWU1" s="4" t="s">
        <v>37</v>
      </c>
      <c r="BWV1" s="4" t="s">
        <v>37</v>
      </c>
      <c r="BWW1" s="4" t="s">
        <v>37</v>
      </c>
      <c r="BWX1" s="4" t="s">
        <v>37</v>
      </c>
      <c r="BWY1" s="4" t="s">
        <v>37</v>
      </c>
      <c r="BWZ1" s="4" t="s">
        <v>37</v>
      </c>
      <c r="BXA1" s="4" t="s">
        <v>37</v>
      </c>
      <c r="BXB1" s="4" t="s">
        <v>37</v>
      </c>
      <c r="BXC1" s="4" t="s">
        <v>37</v>
      </c>
      <c r="BXD1" s="4" t="s">
        <v>37</v>
      </c>
      <c r="BXE1" s="4" t="s">
        <v>37</v>
      </c>
      <c r="BXF1" s="4" t="s">
        <v>37</v>
      </c>
      <c r="BXG1" s="4" t="s">
        <v>37</v>
      </c>
      <c r="BXH1" s="4" t="s">
        <v>37</v>
      </c>
      <c r="BXI1" s="4" t="s">
        <v>37</v>
      </c>
      <c r="BXJ1" s="4" t="s">
        <v>37</v>
      </c>
      <c r="BXK1" s="4" t="s">
        <v>37</v>
      </c>
      <c r="BXL1" s="4" t="s">
        <v>37</v>
      </c>
      <c r="BXM1" s="4" t="s">
        <v>37</v>
      </c>
      <c r="BXN1" s="4" t="s">
        <v>37</v>
      </c>
      <c r="BXO1" s="4" t="s">
        <v>37</v>
      </c>
      <c r="BXP1" s="4" t="s">
        <v>37</v>
      </c>
      <c r="BXQ1" s="4" t="s">
        <v>37</v>
      </c>
      <c r="BXR1" s="4" t="s">
        <v>37</v>
      </c>
      <c r="BXS1" s="4" t="s">
        <v>37</v>
      </c>
      <c r="BXT1" s="4" t="s">
        <v>37</v>
      </c>
      <c r="BXU1" s="4" t="s">
        <v>37</v>
      </c>
      <c r="BXV1" s="4" t="s">
        <v>37</v>
      </c>
      <c r="BXW1" s="4" t="s">
        <v>37</v>
      </c>
      <c r="BXX1" s="4" t="s">
        <v>37</v>
      </c>
      <c r="BXY1" s="4" t="s">
        <v>37</v>
      </c>
      <c r="BXZ1" s="4" t="s">
        <v>37</v>
      </c>
      <c r="BYA1" s="4" t="s">
        <v>37</v>
      </c>
      <c r="BYB1" s="4" t="s">
        <v>37</v>
      </c>
      <c r="BYC1" s="4" t="s">
        <v>37</v>
      </c>
      <c r="BYD1" s="4" t="s">
        <v>37</v>
      </c>
      <c r="BYE1" s="4" t="s">
        <v>37</v>
      </c>
      <c r="BYF1" s="4" t="s">
        <v>37</v>
      </c>
      <c r="BYG1" s="4" t="s">
        <v>37</v>
      </c>
      <c r="BYH1" s="4" t="s">
        <v>37</v>
      </c>
      <c r="BYI1" s="4" t="s">
        <v>37</v>
      </c>
      <c r="BYJ1" s="4" t="s">
        <v>37</v>
      </c>
      <c r="BYK1" s="4" t="s">
        <v>37</v>
      </c>
      <c r="BYL1" s="4" t="s">
        <v>37</v>
      </c>
      <c r="BYM1" s="4" t="s">
        <v>37</v>
      </c>
      <c r="BYN1" s="4" t="s">
        <v>37</v>
      </c>
      <c r="BYO1" s="4" t="s">
        <v>37</v>
      </c>
      <c r="BYP1" s="4" t="s">
        <v>37</v>
      </c>
      <c r="BYQ1" s="4" t="s">
        <v>37</v>
      </c>
      <c r="BYR1" s="4" t="s">
        <v>37</v>
      </c>
      <c r="BYS1" s="4" t="s">
        <v>37</v>
      </c>
      <c r="BYT1" s="4" t="s">
        <v>37</v>
      </c>
      <c r="BYU1" s="4" t="s">
        <v>37</v>
      </c>
      <c r="BYV1" s="4" t="s">
        <v>37</v>
      </c>
      <c r="BYW1" s="4" t="s">
        <v>37</v>
      </c>
      <c r="BYX1" s="4" t="s">
        <v>37</v>
      </c>
      <c r="BYY1" s="4" t="s">
        <v>37</v>
      </c>
      <c r="BYZ1" s="4" t="s">
        <v>37</v>
      </c>
      <c r="BZA1" s="4" t="s">
        <v>37</v>
      </c>
      <c r="BZB1" s="4" t="s">
        <v>37</v>
      </c>
      <c r="BZC1" s="4" t="s">
        <v>37</v>
      </c>
      <c r="BZD1" s="4" t="s">
        <v>37</v>
      </c>
      <c r="BZE1" s="4" t="s">
        <v>37</v>
      </c>
      <c r="BZF1" s="4" t="s">
        <v>37</v>
      </c>
      <c r="BZG1" s="4" t="s">
        <v>37</v>
      </c>
      <c r="BZH1" s="4" t="s">
        <v>37</v>
      </c>
      <c r="BZI1" s="4" t="s">
        <v>37</v>
      </c>
      <c r="BZJ1" s="4" t="s">
        <v>37</v>
      </c>
      <c r="BZK1" s="4" t="s">
        <v>37</v>
      </c>
      <c r="BZL1" s="4" t="s">
        <v>37</v>
      </c>
      <c r="BZM1" s="4" t="s">
        <v>37</v>
      </c>
      <c r="BZN1" s="4" t="s">
        <v>37</v>
      </c>
      <c r="BZO1" s="4" t="s">
        <v>37</v>
      </c>
      <c r="BZP1" s="4" t="s">
        <v>37</v>
      </c>
      <c r="BZQ1" s="4" t="s">
        <v>37</v>
      </c>
      <c r="BZR1" s="4" t="s">
        <v>37</v>
      </c>
      <c r="BZS1" s="4" t="s">
        <v>37</v>
      </c>
      <c r="BZT1" s="4" t="s">
        <v>37</v>
      </c>
      <c r="BZU1" s="4" t="s">
        <v>37</v>
      </c>
      <c r="BZV1" s="4" t="s">
        <v>37</v>
      </c>
      <c r="BZW1" s="4" t="s">
        <v>37</v>
      </c>
      <c r="BZX1" s="4" t="s">
        <v>37</v>
      </c>
      <c r="BZY1" s="4" t="s">
        <v>37</v>
      </c>
      <c r="BZZ1" s="4" t="s">
        <v>37</v>
      </c>
      <c r="CAA1" s="4" t="s">
        <v>37</v>
      </c>
      <c r="CAB1" s="4" t="s">
        <v>37</v>
      </c>
      <c r="CAC1" s="4" t="s">
        <v>37</v>
      </c>
      <c r="CAD1" s="4" t="s">
        <v>37</v>
      </c>
      <c r="CAE1" s="4" t="s">
        <v>37</v>
      </c>
      <c r="CAF1" s="4" t="s">
        <v>37</v>
      </c>
      <c r="CAG1" s="4" t="s">
        <v>37</v>
      </c>
      <c r="CAH1" s="4" t="s">
        <v>37</v>
      </c>
      <c r="CAI1" s="4" t="s">
        <v>37</v>
      </c>
      <c r="CAJ1" s="4" t="s">
        <v>37</v>
      </c>
      <c r="CAK1" s="4" t="s">
        <v>37</v>
      </c>
      <c r="CAL1" s="4" t="s">
        <v>37</v>
      </c>
      <c r="CAM1" s="4" t="s">
        <v>37</v>
      </c>
      <c r="CAN1" s="4" t="s">
        <v>37</v>
      </c>
      <c r="CAO1" s="4" t="s">
        <v>37</v>
      </c>
      <c r="CAP1" s="4" t="s">
        <v>37</v>
      </c>
      <c r="CAQ1" s="4" t="s">
        <v>37</v>
      </c>
      <c r="CAR1" s="4" t="s">
        <v>37</v>
      </c>
      <c r="CAS1" s="4" t="s">
        <v>37</v>
      </c>
      <c r="CAT1" s="4" t="s">
        <v>37</v>
      </c>
      <c r="CAU1" s="4" t="s">
        <v>37</v>
      </c>
      <c r="CAV1" s="4" t="s">
        <v>37</v>
      </c>
      <c r="CAW1" s="4" t="s">
        <v>37</v>
      </c>
      <c r="CAX1" s="4" t="s">
        <v>37</v>
      </c>
      <c r="CAY1" s="4" t="s">
        <v>37</v>
      </c>
      <c r="CAZ1" s="4" t="s">
        <v>37</v>
      </c>
      <c r="CBA1" s="4" t="s">
        <v>37</v>
      </c>
      <c r="CBB1" s="4" t="s">
        <v>37</v>
      </c>
      <c r="CBC1" s="4" t="s">
        <v>37</v>
      </c>
      <c r="CBD1" s="4" t="s">
        <v>37</v>
      </c>
      <c r="CBE1" s="4" t="s">
        <v>37</v>
      </c>
      <c r="CBF1" s="4" t="s">
        <v>37</v>
      </c>
      <c r="CBG1" s="4" t="s">
        <v>37</v>
      </c>
      <c r="CBH1" s="4" t="s">
        <v>37</v>
      </c>
      <c r="CBI1" s="4" t="s">
        <v>37</v>
      </c>
      <c r="CBJ1" s="4" t="s">
        <v>37</v>
      </c>
      <c r="CBK1" s="4" t="s">
        <v>37</v>
      </c>
      <c r="CBL1" s="4" t="s">
        <v>37</v>
      </c>
      <c r="CBM1" s="4" t="s">
        <v>37</v>
      </c>
      <c r="CBN1" s="4" t="s">
        <v>37</v>
      </c>
      <c r="CBO1" s="4" t="s">
        <v>37</v>
      </c>
      <c r="CBP1" s="4" t="s">
        <v>37</v>
      </c>
      <c r="CBQ1" s="4" t="s">
        <v>37</v>
      </c>
      <c r="CBR1" s="4" t="s">
        <v>37</v>
      </c>
      <c r="CBS1" s="4" t="s">
        <v>37</v>
      </c>
      <c r="CBT1" s="4" t="s">
        <v>37</v>
      </c>
      <c r="CBU1" s="4" t="s">
        <v>37</v>
      </c>
      <c r="CBV1" s="4" t="s">
        <v>37</v>
      </c>
      <c r="CBW1" s="4" t="s">
        <v>37</v>
      </c>
      <c r="CBX1" s="4" t="s">
        <v>37</v>
      </c>
      <c r="CBY1" s="4" t="s">
        <v>37</v>
      </c>
      <c r="CBZ1" s="4" t="s">
        <v>37</v>
      </c>
      <c r="CCA1" s="4" t="s">
        <v>37</v>
      </c>
      <c r="CCB1" s="4" t="s">
        <v>37</v>
      </c>
      <c r="CCC1" s="4" t="s">
        <v>37</v>
      </c>
      <c r="CCD1" s="4" t="s">
        <v>37</v>
      </c>
      <c r="CCE1" s="4" t="s">
        <v>37</v>
      </c>
      <c r="CCF1" s="4" t="s">
        <v>37</v>
      </c>
      <c r="CCG1" s="4" t="s">
        <v>37</v>
      </c>
      <c r="CCH1" s="4" t="s">
        <v>37</v>
      </c>
      <c r="CCI1" s="4" t="s">
        <v>37</v>
      </c>
      <c r="CCJ1" s="4" t="s">
        <v>37</v>
      </c>
      <c r="CCK1" s="4" t="s">
        <v>37</v>
      </c>
      <c r="CCL1" s="4" t="s">
        <v>37</v>
      </c>
      <c r="CCM1" s="4" t="s">
        <v>37</v>
      </c>
      <c r="CCN1" s="4" t="s">
        <v>37</v>
      </c>
      <c r="CCO1" s="4" t="s">
        <v>37</v>
      </c>
      <c r="CCP1" s="4" t="s">
        <v>37</v>
      </c>
      <c r="CCQ1" s="4" t="s">
        <v>37</v>
      </c>
      <c r="CCR1" s="4" t="s">
        <v>37</v>
      </c>
      <c r="CCS1" s="4" t="s">
        <v>37</v>
      </c>
      <c r="CCT1" s="4" t="s">
        <v>37</v>
      </c>
      <c r="CCU1" s="4" t="s">
        <v>37</v>
      </c>
      <c r="CCV1" s="4" t="s">
        <v>37</v>
      </c>
      <c r="CCW1" s="4" t="s">
        <v>37</v>
      </c>
      <c r="CCX1" s="4" t="s">
        <v>37</v>
      </c>
      <c r="CCY1" s="4" t="s">
        <v>37</v>
      </c>
      <c r="CCZ1" s="4" t="s">
        <v>37</v>
      </c>
      <c r="CDA1" s="4" t="s">
        <v>37</v>
      </c>
      <c r="CDB1" s="4" t="s">
        <v>37</v>
      </c>
      <c r="CDC1" s="4" t="s">
        <v>37</v>
      </c>
      <c r="CDD1" s="4" t="s">
        <v>37</v>
      </c>
      <c r="CDE1" s="4" t="s">
        <v>37</v>
      </c>
      <c r="CDF1" s="4" t="s">
        <v>37</v>
      </c>
      <c r="CDG1" s="4" t="s">
        <v>37</v>
      </c>
      <c r="CDH1" s="4" t="s">
        <v>37</v>
      </c>
      <c r="CDI1" s="4" t="s">
        <v>37</v>
      </c>
      <c r="CDJ1" s="4" t="s">
        <v>37</v>
      </c>
      <c r="CDK1" s="4" t="s">
        <v>37</v>
      </c>
      <c r="CDL1" s="4" t="s">
        <v>37</v>
      </c>
      <c r="CDM1" s="4" t="s">
        <v>37</v>
      </c>
      <c r="CDN1" s="4" t="s">
        <v>37</v>
      </c>
      <c r="CDO1" s="4" t="s">
        <v>37</v>
      </c>
      <c r="CDP1" s="4" t="s">
        <v>37</v>
      </c>
      <c r="CDQ1" s="4" t="s">
        <v>37</v>
      </c>
      <c r="CDR1" s="4" t="s">
        <v>37</v>
      </c>
      <c r="CDS1" s="4" t="s">
        <v>37</v>
      </c>
      <c r="CDT1" s="4" t="s">
        <v>37</v>
      </c>
      <c r="CDU1" s="4" t="s">
        <v>37</v>
      </c>
      <c r="CDV1" s="4" t="s">
        <v>37</v>
      </c>
      <c r="CDW1" s="4" t="s">
        <v>37</v>
      </c>
      <c r="CDX1" s="4" t="s">
        <v>37</v>
      </c>
      <c r="CDY1" s="4" t="s">
        <v>37</v>
      </c>
      <c r="CDZ1" s="4" t="s">
        <v>37</v>
      </c>
      <c r="CEA1" s="4" t="s">
        <v>37</v>
      </c>
      <c r="CEB1" s="4" t="s">
        <v>37</v>
      </c>
      <c r="CEC1" s="4" t="s">
        <v>37</v>
      </c>
      <c r="CED1" s="4" t="s">
        <v>37</v>
      </c>
      <c r="CEE1" s="4" t="s">
        <v>37</v>
      </c>
      <c r="CEF1" s="4" t="s">
        <v>37</v>
      </c>
      <c r="CEG1" s="4" t="s">
        <v>37</v>
      </c>
      <c r="CEH1" s="4" t="s">
        <v>37</v>
      </c>
      <c r="CEI1" s="4" t="s">
        <v>37</v>
      </c>
      <c r="CEJ1" s="4" t="s">
        <v>37</v>
      </c>
      <c r="CEK1" s="4" t="s">
        <v>37</v>
      </c>
      <c r="CEL1" s="4" t="s">
        <v>37</v>
      </c>
      <c r="CEM1" s="4" t="s">
        <v>37</v>
      </c>
      <c r="CEN1" s="4" t="s">
        <v>37</v>
      </c>
      <c r="CEO1" s="4" t="s">
        <v>37</v>
      </c>
      <c r="CEP1" s="4" t="s">
        <v>37</v>
      </c>
      <c r="CEQ1" s="4" t="s">
        <v>37</v>
      </c>
      <c r="CER1" s="4" t="s">
        <v>37</v>
      </c>
      <c r="CES1" s="4" t="s">
        <v>37</v>
      </c>
      <c r="CET1" s="4" t="s">
        <v>37</v>
      </c>
      <c r="CEU1" s="4" t="s">
        <v>37</v>
      </c>
      <c r="CEV1" s="4" t="s">
        <v>37</v>
      </c>
      <c r="CEW1" s="4" t="s">
        <v>37</v>
      </c>
      <c r="CEX1" s="4" t="s">
        <v>37</v>
      </c>
      <c r="CEY1" s="4" t="s">
        <v>37</v>
      </c>
      <c r="CEZ1" s="4" t="s">
        <v>37</v>
      </c>
      <c r="CFA1" s="4" t="s">
        <v>37</v>
      </c>
      <c r="CFB1" s="4" t="s">
        <v>37</v>
      </c>
      <c r="CFC1" s="4" t="s">
        <v>37</v>
      </c>
      <c r="CFD1" s="4" t="s">
        <v>37</v>
      </c>
      <c r="CFE1" s="4" t="s">
        <v>37</v>
      </c>
      <c r="CFF1" s="4" t="s">
        <v>37</v>
      </c>
      <c r="CFG1" s="4" t="s">
        <v>37</v>
      </c>
      <c r="CFH1" s="4" t="s">
        <v>37</v>
      </c>
      <c r="CFI1" s="4" t="s">
        <v>37</v>
      </c>
      <c r="CFJ1" s="4" t="s">
        <v>37</v>
      </c>
      <c r="CFK1" s="4" t="s">
        <v>37</v>
      </c>
      <c r="CFL1" s="4" t="s">
        <v>37</v>
      </c>
      <c r="CFM1" s="4" t="s">
        <v>37</v>
      </c>
      <c r="CFN1" s="4" t="s">
        <v>37</v>
      </c>
      <c r="CFO1" s="4" t="s">
        <v>37</v>
      </c>
      <c r="CFP1" s="4" t="s">
        <v>37</v>
      </c>
      <c r="CFQ1" s="4" t="s">
        <v>37</v>
      </c>
      <c r="CFR1" s="4" t="s">
        <v>37</v>
      </c>
      <c r="CFS1" s="4" t="s">
        <v>37</v>
      </c>
      <c r="CFT1" s="4" t="s">
        <v>37</v>
      </c>
      <c r="CFU1" s="4" t="s">
        <v>37</v>
      </c>
      <c r="CFV1" s="4" t="s">
        <v>37</v>
      </c>
      <c r="CFW1" s="4" t="s">
        <v>37</v>
      </c>
      <c r="CFX1" s="4" t="s">
        <v>37</v>
      </c>
      <c r="CFY1" s="4" t="s">
        <v>37</v>
      </c>
      <c r="CFZ1" s="4" t="s">
        <v>37</v>
      </c>
      <c r="CGA1" s="4" t="s">
        <v>37</v>
      </c>
      <c r="CGB1" s="4" t="s">
        <v>37</v>
      </c>
      <c r="CGC1" s="4" t="s">
        <v>37</v>
      </c>
      <c r="CGD1" s="4" t="s">
        <v>37</v>
      </c>
      <c r="CGE1" s="4" t="s">
        <v>37</v>
      </c>
      <c r="CGF1" s="4" t="s">
        <v>37</v>
      </c>
      <c r="CGG1" s="4" t="s">
        <v>37</v>
      </c>
      <c r="CGH1" s="4" t="s">
        <v>37</v>
      </c>
      <c r="CGI1" s="4" t="s">
        <v>37</v>
      </c>
      <c r="CGJ1" s="4" t="s">
        <v>37</v>
      </c>
      <c r="CGK1" s="4" t="s">
        <v>37</v>
      </c>
      <c r="CGL1" s="4" t="s">
        <v>37</v>
      </c>
      <c r="CGM1" s="4" t="s">
        <v>37</v>
      </c>
      <c r="CGN1" s="4" t="s">
        <v>37</v>
      </c>
      <c r="CGO1" s="4" t="s">
        <v>37</v>
      </c>
      <c r="CGP1" s="4" t="s">
        <v>37</v>
      </c>
      <c r="CGQ1" s="4" t="s">
        <v>37</v>
      </c>
      <c r="CGR1" s="4" t="s">
        <v>37</v>
      </c>
      <c r="CGS1" s="4" t="s">
        <v>37</v>
      </c>
      <c r="CGT1" s="4" t="s">
        <v>37</v>
      </c>
      <c r="CGU1" s="4" t="s">
        <v>37</v>
      </c>
      <c r="CGV1" s="4" t="s">
        <v>37</v>
      </c>
      <c r="CGW1" s="4" t="s">
        <v>37</v>
      </c>
      <c r="CGX1" s="4" t="s">
        <v>37</v>
      </c>
      <c r="CGY1" s="4" t="s">
        <v>37</v>
      </c>
      <c r="CGZ1" s="4" t="s">
        <v>37</v>
      </c>
      <c r="CHA1" s="4" t="s">
        <v>37</v>
      </c>
      <c r="CHB1" s="4" t="s">
        <v>37</v>
      </c>
      <c r="CHC1" s="4" t="s">
        <v>37</v>
      </c>
      <c r="CHD1" s="4" t="s">
        <v>37</v>
      </c>
      <c r="CHE1" s="4" t="s">
        <v>37</v>
      </c>
      <c r="CHF1" s="4" t="s">
        <v>37</v>
      </c>
      <c r="CHG1" s="4" t="s">
        <v>37</v>
      </c>
      <c r="CHH1" s="4" t="s">
        <v>37</v>
      </c>
      <c r="CHI1" s="4" t="s">
        <v>37</v>
      </c>
      <c r="CHJ1" s="4" t="s">
        <v>37</v>
      </c>
      <c r="CHK1" s="4" t="s">
        <v>37</v>
      </c>
      <c r="CHL1" s="4" t="s">
        <v>37</v>
      </c>
      <c r="CHM1" s="4" t="s">
        <v>37</v>
      </c>
      <c r="CHN1" s="4" t="s">
        <v>37</v>
      </c>
      <c r="CHO1" s="4" t="s">
        <v>37</v>
      </c>
      <c r="CHP1" s="4" t="s">
        <v>37</v>
      </c>
      <c r="CHQ1" s="4" t="s">
        <v>37</v>
      </c>
      <c r="CHR1" s="4" t="s">
        <v>37</v>
      </c>
      <c r="CHS1" s="4" t="s">
        <v>37</v>
      </c>
      <c r="CHT1" s="4" t="s">
        <v>37</v>
      </c>
      <c r="CHU1" s="4" t="s">
        <v>37</v>
      </c>
      <c r="CHV1" s="4" t="s">
        <v>37</v>
      </c>
      <c r="CHW1" s="4" t="s">
        <v>37</v>
      </c>
      <c r="CHX1" s="4" t="s">
        <v>37</v>
      </c>
      <c r="CHY1" s="4" t="s">
        <v>37</v>
      </c>
      <c r="CHZ1" s="4" t="s">
        <v>37</v>
      </c>
      <c r="CIA1" s="4" t="s">
        <v>37</v>
      </c>
      <c r="CIB1" s="4" t="s">
        <v>37</v>
      </c>
      <c r="CIC1" s="4" t="s">
        <v>37</v>
      </c>
      <c r="CID1" s="4" t="s">
        <v>37</v>
      </c>
      <c r="CIE1" s="4" t="s">
        <v>37</v>
      </c>
      <c r="CIF1" s="4" t="s">
        <v>37</v>
      </c>
      <c r="CIG1" s="4" t="s">
        <v>37</v>
      </c>
      <c r="CIH1" s="4" t="s">
        <v>37</v>
      </c>
      <c r="CII1" s="4" t="s">
        <v>37</v>
      </c>
      <c r="CIJ1" s="4" t="s">
        <v>37</v>
      </c>
      <c r="CIK1" s="4" t="s">
        <v>37</v>
      </c>
      <c r="CIL1" s="4" t="s">
        <v>37</v>
      </c>
      <c r="CIM1" s="4" t="s">
        <v>37</v>
      </c>
      <c r="CIN1" s="4" t="s">
        <v>37</v>
      </c>
      <c r="CIO1" s="4" t="s">
        <v>37</v>
      </c>
      <c r="CIP1" s="4" t="s">
        <v>37</v>
      </c>
      <c r="CIQ1" s="4" t="s">
        <v>37</v>
      </c>
      <c r="CIR1" s="4" t="s">
        <v>37</v>
      </c>
      <c r="CIS1" s="4" t="s">
        <v>37</v>
      </c>
      <c r="CIT1" s="4" t="s">
        <v>37</v>
      </c>
      <c r="CIU1" s="4" t="s">
        <v>37</v>
      </c>
      <c r="CIV1" s="4" t="s">
        <v>37</v>
      </c>
      <c r="CIW1" s="4" t="s">
        <v>37</v>
      </c>
      <c r="CIX1" s="4" t="s">
        <v>37</v>
      </c>
      <c r="CIY1" s="4" t="s">
        <v>37</v>
      </c>
      <c r="CIZ1" s="4" t="s">
        <v>37</v>
      </c>
      <c r="CJA1" s="4" t="s">
        <v>37</v>
      </c>
      <c r="CJB1" s="4" t="s">
        <v>37</v>
      </c>
      <c r="CJC1" s="4" t="s">
        <v>37</v>
      </c>
      <c r="CJD1" s="4" t="s">
        <v>37</v>
      </c>
      <c r="CJE1" s="4" t="s">
        <v>37</v>
      </c>
      <c r="CJF1" s="4" t="s">
        <v>37</v>
      </c>
      <c r="CJG1" s="4" t="s">
        <v>37</v>
      </c>
      <c r="CJH1" s="4" t="s">
        <v>37</v>
      </c>
      <c r="CJI1" s="4" t="s">
        <v>37</v>
      </c>
      <c r="CJJ1" s="4" t="s">
        <v>37</v>
      </c>
      <c r="CJK1" s="4" t="s">
        <v>37</v>
      </c>
      <c r="CJL1" s="4" t="s">
        <v>37</v>
      </c>
      <c r="CJM1" s="4" t="s">
        <v>37</v>
      </c>
      <c r="CJN1" s="4" t="s">
        <v>37</v>
      </c>
      <c r="CJO1" s="4" t="s">
        <v>37</v>
      </c>
      <c r="CJP1" s="4" t="s">
        <v>37</v>
      </c>
      <c r="CJQ1" s="4" t="s">
        <v>37</v>
      </c>
      <c r="CJR1" s="4" t="s">
        <v>37</v>
      </c>
      <c r="CJS1" s="4" t="s">
        <v>37</v>
      </c>
      <c r="CJT1" s="4" t="s">
        <v>37</v>
      </c>
      <c r="CJU1" s="4" t="s">
        <v>37</v>
      </c>
      <c r="CJV1" s="4" t="s">
        <v>37</v>
      </c>
      <c r="CJW1" s="4" t="s">
        <v>37</v>
      </c>
      <c r="CJX1" s="4" t="s">
        <v>37</v>
      </c>
      <c r="CJY1" s="4" t="s">
        <v>37</v>
      </c>
      <c r="CJZ1" s="4" t="s">
        <v>37</v>
      </c>
      <c r="CKA1" s="4" t="s">
        <v>37</v>
      </c>
      <c r="CKB1" s="4" t="s">
        <v>37</v>
      </c>
      <c r="CKC1" s="4" t="s">
        <v>37</v>
      </c>
      <c r="CKD1" s="4" t="s">
        <v>37</v>
      </c>
      <c r="CKE1" s="4" t="s">
        <v>37</v>
      </c>
      <c r="CKF1" s="4" t="s">
        <v>37</v>
      </c>
      <c r="CKG1" s="4" t="s">
        <v>37</v>
      </c>
      <c r="CKH1" s="4" t="s">
        <v>37</v>
      </c>
      <c r="CKI1" s="4" t="s">
        <v>37</v>
      </c>
      <c r="CKJ1" s="4" t="s">
        <v>37</v>
      </c>
      <c r="CKK1" s="4" t="s">
        <v>37</v>
      </c>
      <c r="CKL1" s="4" t="s">
        <v>37</v>
      </c>
      <c r="CKM1" s="4" t="s">
        <v>37</v>
      </c>
      <c r="CKN1" s="4" t="s">
        <v>37</v>
      </c>
      <c r="CKO1" s="4" t="s">
        <v>37</v>
      </c>
      <c r="CKP1" s="4" t="s">
        <v>37</v>
      </c>
      <c r="CKQ1" s="4" t="s">
        <v>37</v>
      </c>
      <c r="CKR1" s="4" t="s">
        <v>37</v>
      </c>
      <c r="CKS1" s="4" t="s">
        <v>37</v>
      </c>
      <c r="CKT1" s="4" t="s">
        <v>37</v>
      </c>
      <c r="CKU1" s="4" t="s">
        <v>37</v>
      </c>
      <c r="CKV1" s="4" t="s">
        <v>37</v>
      </c>
      <c r="CKW1" s="4" t="s">
        <v>37</v>
      </c>
      <c r="CKX1" s="4" t="s">
        <v>37</v>
      </c>
      <c r="CKY1" s="4" t="s">
        <v>37</v>
      </c>
      <c r="CKZ1" s="4" t="s">
        <v>37</v>
      </c>
      <c r="CLA1" s="4" t="s">
        <v>37</v>
      </c>
      <c r="CLB1" s="4" t="s">
        <v>37</v>
      </c>
      <c r="CLC1" s="4" t="s">
        <v>37</v>
      </c>
      <c r="CLD1" s="4" t="s">
        <v>37</v>
      </c>
      <c r="CLE1" s="4" t="s">
        <v>37</v>
      </c>
      <c r="CLF1" s="4" t="s">
        <v>37</v>
      </c>
      <c r="CLG1" s="4" t="s">
        <v>37</v>
      </c>
      <c r="CLH1" s="4" t="s">
        <v>37</v>
      </c>
      <c r="CLI1" s="4" t="s">
        <v>37</v>
      </c>
      <c r="CLJ1" s="4" t="s">
        <v>37</v>
      </c>
      <c r="CLK1" s="4" t="s">
        <v>37</v>
      </c>
      <c r="CLL1" s="4" t="s">
        <v>37</v>
      </c>
      <c r="CLM1" s="4" t="s">
        <v>37</v>
      </c>
      <c r="CLN1" s="4" t="s">
        <v>37</v>
      </c>
      <c r="CLO1" s="4" t="s">
        <v>37</v>
      </c>
      <c r="CLP1" s="4" t="s">
        <v>37</v>
      </c>
      <c r="CLQ1" s="4" t="s">
        <v>37</v>
      </c>
      <c r="CLR1" s="4" t="s">
        <v>37</v>
      </c>
      <c r="CLS1" s="4" t="s">
        <v>37</v>
      </c>
      <c r="CLT1" s="4" t="s">
        <v>37</v>
      </c>
      <c r="CLU1" s="4" t="s">
        <v>37</v>
      </c>
      <c r="CLV1" s="4" t="s">
        <v>37</v>
      </c>
      <c r="CLW1" s="4" t="s">
        <v>37</v>
      </c>
      <c r="CLX1" s="4" t="s">
        <v>37</v>
      </c>
      <c r="CLY1" s="4" t="s">
        <v>37</v>
      </c>
      <c r="CLZ1" s="4" t="s">
        <v>37</v>
      </c>
      <c r="CMA1" s="4" t="s">
        <v>37</v>
      </c>
      <c r="CMB1" s="4" t="s">
        <v>37</v>
      </c>
      <c r="CMC1" s="4" t="s">
        <v>37</v>
      </c>
      <c r="CMD1" s="4" t="s">
        <v>37</v>
      </c>
      <c r="CME1" s="4" t="s">
        <v>37</v>
      </c>
      <c r="CMF1" s="4" t="s">
        <v>37</v>
      </c>
      <c r="CMG1" s="4" t="s">
        <v>37</v>
      </c>
      <c r="CMH1" s="4" t="s">
        <v>37</v>
      </c>
      <c r="CMI1" s="4" t="s">
        <v>37</v>
      </c>
      <c r="CMJ1" s="4" t="s">
        <v>37</v>
      </c>
      <c r="CMK1" s="4" t="s">
        <v>37</v>
      </c>
      <c r="CML1" s="4" t="s">
        <v>37</v>
      </c>
      <c r="CMM1" s="4" t="s">
        <v>37</v>
      </c>
      <c r="CMN1" s="4" t="s">
        <v>37</v>
      </c>
      <c r="CMO1" s="4" t="s">
        <v>37</v>
      </c>
      <c r="CMP1" s="4" t="s">
        <v>37</v>
      </c>
      <c r="CMQ1" s="4" t="s">
        <v>37</v>
      </c>
      <c r="CMR1" s="4" t="s">
        <v>37</v>
      </c>
      <c r="CMS1" s="4" t="s">
        <v>37</v>
      </c>
      <c r="CMT1" s="4" t="s">
        <v>37</v>
      </c>
      <c r="CMU1" s="4" t="s">
        <v>37</v>
      </c>
      <c r="CMV1" s="4" t="s">
        <v>37</v>
      </c>
      <c r="CMW1" s="4" t="s">
        <v>37</v>
      </c>
      <c r="CMX1" s="4" t="s">
        <v>37</v>
      </c>
      <c r="CMY1" s="4" t="s">
        <v>37</v>
      </c>
      <c r="CMZ1" s="4" t="s">
        <v>37</v>
      </c>
      <c r="CNA1" s="4" t="s">
        <v>37</v>
      </c>
      <c r="CNB1" s="4" t="s">
        <v>37</v>
      </c>
      <c r="CNC1" s="4" t="s">
        <v>37</v>
      </c>
      <c r="CND1" s="4" t="s">
        <v>37</v>
      </c>
      <c r="CNE1" s="4" t="s">
        <v>37</v>
      </c>
      <c r="CNF1" s="4" t="s">
        <v>37</v>
      </c>
      <c r="CNG1" s="4" t="s">
        <v>37</v>
      </c>
      <c r="CNH1" s="4" t="s">
        <v>37</v>
      </c>
      <c r="CNI1" s="4" t="s">
        <v>37</v>
      </c>
      <c r="CNJ1" s="4" t="s">
        <v>37</v>
      </c>
      <c r="CNK1" s="4" t="s">
        <v>37</v>
      </c>
      <c r="CNL1" s="4" t="s">
        <v>37</v>
      </c>
      <c r="CNM1" s="4" t="s">
        <v>37</v>
      </c>
      <c r="CNN1" s="4" t="s">
        <v>37</v>
      </c>
      <c r="CNO1" s="4" t="s">
        <v>37</v>
      </c>
      <c r="CNP1" s="4" t="s">
        <v>37</v>
      </c>
      <c r="CNQ1" s="4" t="s">
        <v>37</v>
      </c>
      <c r="CNR1" s="4" t="s">
        <v>37</v>
      </c>
      <c r="CNS1" s="4" t="s">
        <v>37</v>
      </c>
      <c r="CNT1" s="4" t="s">
        <v>37</v>
      </c>
      <c r="CNU1" s="4" t="s">
        <v>37</v>
      </c>
      <c r="CNV1" s="4" t="s">
        <v>37</v>
      </c>
      <c r="CNW1" s="4" t="s">
        <v>37</v>
      </c>
      <c r="CNX1" s="4" t="s">
        <v>37</v>
      </c>
      <c r="CNY1" s="4" t="s">
        <v>37</v>
      </c>
      <c r="CNZ1" s="4" t="s">
        <v>37</v>
      </c>
      <c r="COA1" s="4" t="s">
        <v>37</v>
      </c>
      <c r="COB1" s="4" t="s">
        <v>37</v>
      </c>
      <c r="COC1" s="4" t="s">
        <v>37</v>
      </c>
      <c r="COD1" s="4" t="s">
        <v>37</v>
      </c>
      <c r="COE1" s="4" t="s">
        <v>37</v>
      </c>
      <c r="COF1" s="4" t="s">
        <v>37</v>
      </c>
      <c r="COG1" s="4" t="s">
        <v>37</v>
      </c>
      <c r="COH1" s="4" t="s">
        <v>37</v>
      </c>
      <c r="COI1" s="4" t="s">
        <v>37</v>
      </c>
      <c r="COJ1" s="4" t="s">
        <v>37</v>
      </c>
      <c r="COK1" s="4" t="s">
        <v>37</v>
      </c>
      <c r="COL1" s="4" t="s">
        <v>37</v>
      </c>
      <c r="COM1" s="4" t="s">
        <v>37</v>
      </c>
      <c r="CON1" s="4" t="s">
        <v>37</v>
      </c>
      <c r="COO1" s="4" t="s">
        <v>37</v>
      </c>
      <c r="COP1" s="4" t="s">
        <v>37</v>
      </c>
      <c r="COQ1" s="4" t="s">
        <v>37</v>
      </c>
      <c r="COR1" s="4" t="s">
        <v>37</v>
      </c>
      <c r="COS1" s="4" t="s">
        <v>37</v>
      </c>
      <c r="COT1" s="4" t="s">
        <v>37</v>
      </c>
      <c r="COU1" s="4" t="s">
        <v>37</v>
      </c>
      <c r="COV1" s="4" t="s">
        <v>37</v>
      </c>
      <c r="COW1" s="4" t="s">
        <v>37</v>
      </c>
      <c r="COX1" s="4" t="s">
        <v>37</v>
      </c>
      <c r="COY1" s="4" t="s">
        <v>37</v>
      </c>
      <c r="COZ1" s="4" t="s">
        <v>37</v>
      </c>
      <c r="CPA1" s="4" t="s">
        <v>37</v>
      </c>
      <c r="CPB1" s="4" t="s">
        <v>37</v>
      </c>
      <c r="CPC1" s="4" t="s">
        <v>37</v>
      </c>
      <c r="CPD1" s="4" t="s">
        <v>37</v>
      </c>
      <c r="CPE1" s="4" t="s">
        <v>37</v>
      </c>
      <c r="CPF1" s="4" t="s">
        <v>37</v>
      </c>
      <c r="CPG1" s="4" t="s">
        <v>37</v>
      </c>
      <c r="CPH1" s="4" t="s">
        <v>37</v>
      </c>
      <c r="CPI1" s="4" t="s">
        <v>37</v>
      </c>
      <c r="CPJ1" s="4" t="s">
        <v>37</v>
      </c>
      <c r="CPK1" s="4" t="s">
        <v>37</v>
      </c>
      <c r="CPL1" s="4" t="s">
        <v>37</v>
      </c>
      <c r="CPM1" s="4" t="s">
        <v>37</v>
      </c>
      <c r="CPN1" s="4" t="s">
        <v>37</v>
      </c>
      <c r="CPO1" s="4" t="s">
        <v>37</v>
      </c>
      <c r="CPP1" s="4" t="s">
        <v>37</v>
      </c>
      <c r="CPQ1" s="4" t="s">
        <v>37</v>
      </c>
      <c r="CPR1" s="4" t="s">
        <v>37</v>
      </c>
      <c r="CPS1" s="4" t="s">
        <v>37</v>
      </c>
      <c r="CPT1" s="4" t="s">
        <v>37</v>
      </c>
      <c r="CPU1" s="4" t="s">
        <v>37</v>
      </c>
      <c r="CPV1" s="4" t="s">
        <v>37</v>
      </c>
      <c r="CPW1" s="4" t="s">
        <v>37</v>
      </c>
      <c r="CPX1" s="4" t="s">
        <v>37</v>
      </c>
      <c r="CPY1" s="4" t="s">
        <v>37</v>
      </c>
      <c r="CPZ1" s="4" t="s">
        <v>37</v>
      </c>
      <c r="CQA1" s="4" t="s">
        <v>37</v>
      </c>
      <c r="CQB1" s="4" t="s">
        <v>37</v>
      </c>
      <c r="CQC1" s="4" t="s">
        <v>37</v>
      </c>
      <c r="CQD1" s="4" t="s">
        <v>37</v>
      </c>
      <c r="CQE1" s="4" t="s">
        <v>37</v>
      </c>
      <c r="CQF1" s="4" t="s">
        <v>37</v>
      </c>
      <c r="CQG1" s="4" t="s">
        <v>37</v>
      </c>
      <c r="CQH1" s="4" t="s">
        <v>37</v>
      </c>
      <c r="CQI1" s="4" t="s">
        <v>37</v>
      </c>
      <c r="CQJ1" s="4" t="s">
        <v>37</v>
      </c>
      <c r="CQK1" s="4" t="s">
        <v>37</v>
      </c>
      <c r="CQL1" s="4" t="s">
        <v>37</v>
      </c>
      <c r="CQM1" s="4" t="s">
        <v>37</v>
      </c>
      <c r="CQN1" s="4" t="s">
        <v>37</v>
      </c>
      <c r="CQO1" s="4" t="s">
        <v>37</v>
      </c>
      <c r="CQP1" s="4" t="s">
        <v>37</v>
      </c>
      <c r="CQQ1" s="4" t="s">
        <v>37</v>
      </c>
      <c r="CQR1" s="4" t="s">
        <v>37</v>
      </c>
      <c r="CQS1" s="4" t="s">
        <v>37</v>
      </c>
      <c r="CQT1" s="4" t="s">
        <v>37</v>
      </c>
      <c r="CQU1" s="4" t="s">
        <v>37</v>
      </c>
      <c r="CQV1" s="4" t="s">
        <v>37</v>
      </c>
      <c r="CQW1" s="4" t="s">
        <v>37</v>
      </c>
      <c r="CQX1" s="4" t="s">
        <v>37</v>
      </c>
      <c r="CQY1" s="4" t="s">
        <v>37</v>
      </c>
      <c r="CQZ1" s="4" t="s">
        <v>37</v>
      </c>
      <c r="CRA1" s="4" t="s">
        <v>37</v>
      </c>
      <c r="CRB1" s="4" t="s">
        <v>37</v>
      </c>
      <c r="CRC1" s="4" t="s">
        <v>37</v>
      </c>
      <c r="CRD1" s="4" t="s">
        <v>37</v>
      </c>
      <c r="CRE1" s="4" t="s">
        <v>37</v>
      </c>
      <c r="CRF1" s="4" t="s">
        <v>37</v>
      </c>
      <c r="CRG1" s="4" t="s">
        <v>37</v>
      </c>
      <c r="CRH1" s="4" t="s">
        <v>37</v>
      </c>
      <c r="CRI1" s="4" t="s">
        <v>37</v>
      </c>
      <c r="CRJ1" s="4" t="s">
        <v>37</v>
      </c>
      <c r="CRK1" s="4" t="s">
        <v>37</v>
      </c>
      <c r="CRL1" s="4" t="s">
        <v>37</v>
      </c>
      <c r="CRM1" s="4" t="s">
        <v>37</v>
      </c>
      <c r="CRN1" s="4" t="s">
        <v>37</v>
      </c>
      <c r="CRO1" s="4" t="s">
        <v>37</v>
      </c>
      <c r="CRP1" s="4" t="s">
        <v>37</v>
      </c>
      <c r="CRQ1" s="4" t="s">
        <v>37</v>
      </c>
      <c r="CRR1" s="4" t="s">
        <v>37</v>
      </c>
      <c r="CRS1" s="4" t="s">
        <v>37</v>
      </c>
      <c r="CRT1" s="4" t="s">
        <v>37</v>
      </c>
      <c r="CRU1" s="4" t="s">
        <v>37</v>
      </c>
      <c r="CRV1" s="4" t="s">
        <v>37</v>
      </c>
      <c r="CRW1" s="4" t="s">
        <v>37</v>
      </c>
      <c r="CRX1" s="4" t="s">
        <v>37</v>
      </c>
      <c r="CRY1" s="4" t="s">
        <v>37</v>
      </c>
      <c r="CRZ1" s="4" t="s">
        <v>37</v>
      </c>
      <c r="CSA1" s="4" t="s">
        <v>37</v>
      </c>
      <c r="CSB1" s="4" t="s">
        <v>37</v>
      </c>
      <c r="CSC1" s="4" t="s">
        <v>37</v>
      </c>
      <c r="CSD1" s="4" t="s">
        <v>37</v>
      </c>
      <c r="CSE1" s="4" t="s">
        <v>37</v>
      </c>
      <c r="CSF1" s="4" t="s">
        <v>37</v>
      </c>
      <c r="CSG1" s="4" t="s">
        <v>37</v>
      </c>
      <c r="CSH1" s="4" t="s">
        <v>37</v>
      </c>
      <c r="CSI1" s="4" t="s">
        <v>37</v>
      </c>
      <c r="CSJ1" s="4" t="s">
        <v>37</v>
      </c>
      <c r="CSK1" s="4" t="s">
        <v>37</v>
      </c>
      <c r="CSL1" s="4" t="s">
        <v>37</v>
      </c>
      <c r="CSM1" s="4" t="s">
        <v>37</v>
      </c>
      <c r="CSN1" s="4" t="s">
        <v>37</v>
      </c>
      <c r="CSO1" s="4" t="s">
        <v>37</v>
      </c>
      <c r="CSP1" s="4" t="s">
        <v>37</v>
      </c>
      <c r="CSQ1" s="4" t="s">
        <v>37</v>
      </c>
      <c r="CSR1" s="4" t="s">
        <v>37</v>
      </c>
      <c r="CSS1" s="4" t="s">
        <v>37</v>
      </c>
      <c r="CST1" s="4" t="s">
        <v>37</v>
      </c>
      <c r="CSU1" s="4" t="s">
        <v>37</v>
      </c>
      <c r="CSV1" s="4" t="s">
        <v>37</v>
      </c>
      <c r="CSW1" s="4" t="s">
        <v>37</v>
      </c>
      <c r="CSX1" s="4" t="s">
        <v>37</v>
      </c>
      <c r="CSY1" s="4" t="s">
        <v>37</v>
      </c>
      <c r="CSZ1" s="4" t="s">
        <v>37</v>
      </c>
      <c r="CTA1" s="4" t="s">
        <v>37</v>
      </c>
      <c r="CTB1" s="4" t="s">
        <v>37</v>
      </c>
      <c r="CTC1" s="4" t="s">
        <v>37</v>
      </c>
      <c r="CTD1" s="4" t="s">
        <v>37</v>
      </c>
      <c r="CTE1" s="4" t="s">
        <v>37</v>
      </c>
      <c r="CTF1" s="4" t="s">
        <v>37</v>
      </c>
      <c r="CTG1" s="4" t="s">
        <v>37</v>
      </c>
      <c r="CTH1" s="4" t="s">
        <v>37</v>
      </c>
      <c r="CTI1" s="4" t="s">
        <v>37</v>
      </c>
      <c r="CTJ1" s="4" t="s">
        <v>37</v>
      </c>
      <c r="CTK1" s="4" t="s">
        <v>37</v>
      </c>
      <c r="CTL1" s="4" t="s">
        <v>37</v>
      </c>
      <c r="CTM1" s="4" t="s">
        <v>37</v>
      </c>
      <c r="CTN1" s="4" t="s">
        <v>37</v>
      </c>
      <c r="CTO1" s="4" t="s">
        <v>37</v>
      </c>
      <c r="CTP1" s="4" t="s">
        <v>37</v>
      </c>
      <c r="CTQ1" s="4" t="s">
        <v>37</v>
      </c>
      <c r="CTR1" s="4" t="s">
        <v>37</v>
      </c>
      <c r="CTS1" s="4" t="s">
        <v>37</v>
      </c>
      <c r="CTT1" s="4" t="s">
        <v>37</v>
      </c>
      <c r="CTU1" s="4" t="s">
        <v>37</v>
      </c>
      <c r="CTV1" s="4" t="s">
        <v>37</v>
      </c>
      <c r="CTW1" s="4" t="s">
        <v>37</v>
      </c>
      <c r="CTX1" s="4" t="s">
        <v>37</v>
      </c>
      <c r="CTY1" s="4" t="s">
        <v>37</v>
      </c>
      <c r="CTZ1" s="4" t="s">
        <v>37</v>
      </c>
      <c r="CUA1" s="4" t="s">
        <v>37</v>
      </c>
      <c r="CUB1" s="4" t="s">
        <v>37</v>
      </c>
      <c r="CUC1" s="4" t="s">
        <v>37</v>
      </c>
      <c r="CUD1" s="4" t="s">
        <v>37</v>
      </c>
      <c r="CUE1" s="4" t="s">
        <v>37</v>
      </c>
      <c r="CUF1" s="4" t="s">
        <v>37</v>
      </c>
      <c r="CUG1" s="4" t="s">
        <v>37</v>
      </c>
      <c r="CUH1" s="4" t="s">
        <v>37</v>
      </c>
      <c r="CUI1" s="4" t="s">
        <v>37</v>
      </c>
      <c r="CUJ1" s="4" t="s">
        <v>37</v>
      </c>
      <c r="CUK1" s="4" t="s">
        <v>37</v>
      </c>
      <c r="CUL1" s="4" t="s">
        <v>37</v>
      </c>
      <c r="CUM1" s="4" t="s">
        <v>37</v>
      </c>
      <c r="CUN1" s="4" t="s">
        <v>37</v>
      </c>
      <c r="CUO1" s="4" t="s">
        <v>37</v>
      </c>
      <c r="CUP1" s="4" t="s">
        <v>37</v>
      </c>
      <c r="CUQ1" s="4" t="s">
        <v>37</v>
      </c>
      <c r="CUR1" s="4" t="s">
        <v>37</v>
      </c>
      <c r="CUS1" s="4" t="s">
        <v>37</v>
      </c>
      <c r="CUT1" s="4" t="s">
        <v>37</v>
      </c>
      <c r="CUU1" s="4" t="s">
        <v>37</v>
      </c>
      <c r="CUV1" s="4" t="s">
        <v>37</v>
      </c>
      <c r="CUW1" s="4" t="s">
        <v>37</v>
      </c>
      <c r="CUX1" s="4" t="s">
        <v>37</v>
      </c>
      <c r="CUY1" s="4" t="s">
        <v>37</v>
      </c>
      <c r="CUZ1" s="4" t="s">
        <v>37</v>
      </c>
      <c r="CVA1" s="4" t="s">
        <v>37</v>
      </c>
      <c r="CVB1" s="4" t="s">
        <v>37</v>
      </c>
      <c r="CVC1" s="4" t="s">
        <v>37</v>
      </c>
      <c r="CVD1" s="4" t="s">
        <v>37</v>
      </c>
      <c r="CVE1" s="4" t="s">
        <v>37</v>
      </c>
      <c r="CVF1" s="4" t="s">
        <v>37</v>
      </c>
      <c r="CVG1" s="4" t="s">
        <v>37</v>
      </c>
      <c r="CVH1" s="4" t="s">
        <v>37</v>
      </c>
      <c r="CVI1" s="4" t="s">
        <v>37</v>
      </c>
      <c r="CVJ1" s="4" t="s">
        <v>37</v>
      </c>
      <c r="CVK1" s="4" t="s">
        <v>37</v>
      </c>
      <c r="CVL1" s="4" t="s">
        <v>37</v>
      </c>
      <c r="CVM1" s="4" t="s">
        <v>37</v>
      </c>
      <c r="CVN1" s="4" t="s">
        <v>37</v>
      </c>
      <c r="CVO1" s="4" t="s">
        <v>37</v>
      </c>
      <c r="CVP1" s="4" t="s">
        <v>37</v>
      </c>
      <c r="CVQ1" s="4" t="s">
        <v>37</v>
      </c>
      <c r="CVR1" s="4" t="s">
        <v>37</v>
      </c>
      <c r="CVS1" s="4" t="s">
        <v>37</v>
      </c>
      <c r="CVT1" s="4" t="s">
        <v>37</v>
      </c>
      <c r="CVU1" s="4" t="s">
        <v>37</v>
      </c>
      <c r="CVV1" s="4" t="s">
        <v>37</v>
      </c>
      <c r="CVW1" s="4" t="s">
        <v>37</v>
      </c>
      <c r="CVX1" s="4" t="s">
        <v>37</v>
      </c>
      <c r="CVY1" s="4" t="s">
        <v>37</v>
      </c>
      <c r="CVZ1" s="4" t="s">
        <v>37</v>
      </c>
      <c r="CWA1" s="4" t="s">
        <v>37</v>
      </c>
      <c r="CWB1" s="4" t="s">
        <v>37</v>
      </c>
      <c r="CWC1" s="4" t="s">
        <v>37</v>
      </c>
      <c r="CWD1" s="4" t="s">
        <v>37</v>
      </c>
      <c r="CWE1" s="4" t="s">
        <v>37</v>
      </c>
      <c r="CWF1" s="4" t="s">
        <v>37</v>
      </c>
      <c r="CWG1" s="4" t="s">
        <v>37</v>
      </c>
      <c r="CWH1" s="4" t="s">
        <v>37</v>
      </c>
      <c r="CWI1" s="4" t="s">
        <v>37</v>
      </c>
      <c r="CWJ1" s="4" t="s">
        <v>37</v>
      </c>
      <c r="CWK1" s="4" t="s">
        <v>37</v>
      </c>
      <c r="CWL1" s="4" t="s">
        <v>37</v>
      </c>
      <c r="CWM1" s="4" t="s">
        <v>37</v>
      </c>
      <c r="CWN1" s="4" t="s">
        <v>37</v>
      </c>
      <c r="CWO1" s="4" t="s">
        <v>37</v>
      </c>
      <c r="CWP1" s="4" t="s">
        <v>37</v>
      </c>
      <c r="CWQ1" s="4" t="s">
        <v>37</v>
      </c>
      <c r="CWR1" s="4" t="s">
        <v>37</v>
      </c>
      <c r="CWS1" s="4" t="s">
        <v>37</v>
      </c>
      <c r="CWT1" s="4" t="s">
        <v>37</v>
      </c>
      <c r="CWU1" s="4" t="s">
        <v>37</v>
      </c>
      <c r="CWV1" s="4" t="s">
        <v>37</v>
      </c>
      <c r="CWW1" s="4" t="s">
        <v>37</v>
      </c>
      <c r="CWX1" s="4" t="s">
        <v>37</v>
      </c>
      <c r="CWY1" s="4" t="s">
        <v>37</v>
      </c>
      <c r="CWZ1" s="4" t="s">
        <v>37</v>
      </c>
      <c r="CXA1" s="4" t="s">
        <v>37</v>
      </c>
      <c r="CXB1" s="4" t="s">
        <v>37</v>
      </c>
      <c r="CXC1" s="4" t="s">
        <v>37</v>
      </c>
      <c r="CXD1" s="4" t="s">
        <v>37</v>
      </c>
      <c r="CXE1" s="4" t="s">
        <v>37</v>
      </c>
      <c r="CXF1" s="4" t="s">
        <v>37</v>
      </c>
      <c r="CXG1" s="4" t="s">
        <v>37</v>
      </c>
      <c r="CXH1" s="4" t="s">
        <v>37</v>
      </c>
      <c r="CXI1" s="4" t="s">
        <v>37</v>
      </c>
      <c r="CXJ1" s="4" t="s">
        <v>37</v>
      </c>
      <c r="CXK1" s="4" t="s">
        <v>37</v>
      </c>
      <c r="CXL1" s="4" t="s">
        <v>37</v>
      </c>
      <c r="CXM1" s="4" t="s">
        <v>37</v>
      </c>
      <c r="CXN1" s="4" t="s">
        <v>37</v>
      </c>
      <c r="CXO1" s="4" t="s">
        <v>37</v>
      </c>
      <c r="CXP1" s="4" t="s">
        <v>37</v>
      </c>
      <c r="CXQ1" s="4" t="s">
        <v>37</v>
      </c>
      <c r="CXR1" s="4" t="s">
        <v>37</v>
      </c>
      <c r="CXS1" s="4" t="s">
        <v>37</v>
      </c>
      <c r="CXT1" s="4" t="s">
        <v>37</v>
      </c>
      <c r="CXU1" s="4" t="s">
        <v>37</v>
      </c>
      <c r="CXV1" s="4" t="s">
        <v>37</v>
      </c>
      <c r="CXW1" s="4" t="s">
        <v>37</v>
      </c>
      <c r="CXX1" s="4" t="s">
        <v>37</v>
      </c>
      <c r="CXY1" s="4" t="s">
        <v>37</v>
      </c>
      <c r="CXZ1" s="4" t="s">
        <v>37</v>
      </c>
      <c r="CYA1" s="4" t="s">
        <v>37</v>
      </c>
      <c r="CYB1" s="4" t="s">
        <v>37</v>
      </c>
      <c r="CYC1" s="4" t="s">
        <v>37</v>
      </c>
      <c r="CYD1" s="4" t="s">
        <v>37</v>
      </c>
      <c r="CYE1" s="4" t="s">
        <v>37</v>
      </c>
      <c r="CYF1" s="4" t="s">
        <v>37</v>
      </c>
      <c r="CYG1" s="4" t="s">
        <v>37</v>
      </c>
      <c r="CYH1" s="4" t="s">
        <v>37</v>
      </c>
      <c r="CYI1" s="4" t="s">
        <v>37</v>
      </c>
      <c r="CYJ1" s="4" t="s">
        <v>37</v>
      </c>
      <c r="CYK1" s="4" t="s">
        <v>37</v>
      </c>
      <c r="CYL1" s="4" t="s">
        <v>37</v>
      </c>
      <c r="CYM1" s="4" t="s">
        <v>37</v>
      </c>
      <c r="CYN1" s="4" t="s">
        <v>37</v>
      </c>
      <c r="CYO1" s="4" t="s">
        <v>37</v>
      </c>
      <c r="CYP1" s="4" t="s">
        <v>37</v>
      </c>
      <c r="CYQ1" s="4" t="s">
        <v>37</v>
      </c>
      <c r="CYR1" s="4" t="s">
        <v>37</v>
      </c>
      <c r="CYS1" s="4" t="s">
        <v>37</v>
      </c>
      <c r="CYT1" s="4" t="s">
        <v>37</v>
      </c>
      <c r="CYU1" s="4" t="s">
        <v>37</v>
      </c>
      <c r="CYV1" s="4" t="s">
        <v>37</v>
      </c>
      <c r="CYW1" s="4" t="s">
        <v>37</v>
      </c>
      <c r="CYX1" s="4" t="s">
        <v>37</v>
      </c>
      <c r="CYY1" s="4" t="s">
        <v>37</v>
      </c>
      <c r="CYZ1" s="4" t="s">
        <v>37</v>
      </c>
      <c r="CZA1" s="4" t="s">
        <v>37</v>
      </c>
      <c r="CZB1" s="4" t="s">
        <v>37</v>
      </c>
      <c r="CZC1" s="4" t="s">
        <v>37</v>
      </c>
      <c r="CZD1" s="4" t="s">
        <v>37</v>
      </c>
      <c r="CZE1" s="4" t="s">
        <v>37</v>
      </c>
      <c r="CZF1" s="4" t="s">
        <v>37</v>
      </c>
      <c r="CZG1" s="4" t="s">
        <v>37</v>
      </c>
      <c r="CZH1" s="4" t="s">
        <v>37</v>
      </c>
      <c r="CZI1" s="4" t="s">
        <v>37</v>
      </c>
      <c r="CZJ1" s="4" t="s">
        <v>37</v>
      </c>
      <c r="CZK1" s="4" t="s">
        <v>37</v>
      </c>
      <c r="CZL1" s="4" t="s">
        <v>37</v>
      </c>
      <c r="CZM1" s="4" t="s">
        <v>37</v>
      </c>
      <c r="CZN1" s="4" t="s">
        <v>37</v>
      </c>
      <c r="CZO1" s="4" t="s">
        <v>37</v>
      </c>
      <c r="CZP1" s="4" t="s">
        <v>37</v>
      </c>
      <c r="CZQ1" s="4" t="s">
        <v>37</v>
      </c>
      <c r="CZR1" s="4" t="s">
        <v>37</v>
      </c>
      <c r="CZS1" s="4" t="s">
        <v>37</v>
      </c>
      <c r="CZT1" s="4" t="s">
        <v>37</v>
      </c>
      <c r="CZU1" s="4" t="s">
        <v>37</v>
      </c>
      <c r="CZV1" s="4" t="s">
        <v>37</v>
      </c>
      <c r="CZW1" s="4" t="s">
        <v>37</v>
      </c>
      <c r="CZX1" s="4" t="s">
        <v>37</v>
      </c>
      <c r="CZY1" s="4" t="s">
        <v>37</v>
      </c>
      <c r="CZZ1" s="4" t="s">
        <v>37</v>
      </c>
      <c r="DAA1" s="4" t="s">
        <v>37</v>
      </c>
      <c r="DAB1" s="4" t="s">
        <v>37</v>
      </c>
      <c r="DAC1" s="4" t="s">
        <v>37</v>
      </c>
      <c r="DAD1" s="4" t="s">
        <v>37</v>
      </c>
      <c r="DAE1" s="4" t="s">
        <v>37</v>
      </c>
      <c r="DAF1" s="4" t="s">
        <v>37</v>
      </c>
      <c r="DAG1" s="4" t="s">
        <v>37</v>
      </c>
      <c r="DAH1" s="4" t="s">
        <v>37</v>
      </c>
      <c r="DAI1" s="4" t="s">
        <v>37</v>
      </c>
      <c r="DAJ1" s="4" t="s">
        <v>37</v>
      </c>
      <c r="DAK1" s="4" t="s">
        <v>37</v>
      </c>
      <c r="DAL1" s="4" t="s">
        <v>37</v>
      </c>
      <c r="DAM1" s="4" t="s">
        <v>37</v>
      </c>
      <c r="DAN1" s="4" t="s">
        <v>37</v>
      </c>
      <c r="DAO1" s="4" t="s">
        <v>37</v>
      </c>
      <c r="DAP1" s="4" t="s">
        <v>37</v>
      </c>
      <c r="DAQ1" s="4" t="s">
        <v>37</v>
      </c>
      <c r="DAR1" s="4" t="s">
        <v>37</v>
      </c>
      <c r="DAS1" s="4" t="s">
        <v>37</v>
      </c>
      <c r="DAT1" s="4" t="s">
        <v>37</v>
      </c>
      <c r="DAU1" s="4" t="s">
        <v>37</v>
      </c>
      <c r="DAV1" s="4" t="s">
        <v>37</v>
      </c>
      <c r="DAW1" s="4" t="s">
        <v>37</v>
      </c>
      <c r="DAX1" s="4" t="s">
        <v>37</v>
      </c>
      <c r="DAY1" s="4" t="s">
        <v>37</v>
      </c>
      <c r="DAZ1" s="4" t="s">
        <v>37</v>
      </c>
      <c r="DBA1" s="4" t="s">
        <v>37</v>
      </c>
      <c r="DBB1" s="4" t="s">
        <v>37</v>
      </c>
      <c r="DBC1" s="4" t="s">
        <v>37</v>
      </c>
      <c r="DBD1" s="4" t="s">
        <v>37</v>
      </c>
      <c r="DBE1" s="4" t="s">
        <v>37</v>
      </c>
      <c r="DBF1" s="4" t="s">
        <v>37</v>
      </c>
      <c r="DBG1" s="4" t="s">
        <v>37</v>
      </c>
      <c r="DBH1" s="4" t="s">
        <v>37</v>
      </c>
      <c r="DBI1" s="4" t="s">
        <v>37</v>
      </c>
      <c r="DBJ1" s="4" t="s">
        <v>37</v>
      </c>
      <c r="DBK1" s="4" t="s">
        <v>37</v>
      </c>
      <c r="DBL1" s="4" t="s">
        <v>37</v>
      </c>
      <c r="DBM1" s="4" t="s">
        <v>37</v>
      </c>
      <c r="DBN1" s="4" t="s">
        <v>37</v>
      </c>
      <c r="DBO1" s="4" t="s">
        <v>37</v>
      </c>
      <c r="DBP1" s="4" t="s">
        <v>37</v>
      </c>
      <c r="DBQ1" s="4" t="s">
        <v>37</v>
      </c>
      <c r="DBR1" s="4" t="s">
        <v>37</v>
      </c>
      <c r="DBS1" s="4" t="s">
        <v>37</v>
      </c>
      <c r="DBT1" s="4" t="s">
        <v>37</v>
      </c>
      <c r="DBU1" s="4" t="s">
        <v>37</v>
      </c>
      <c r="DBV1" s="4" t="s">
        <v>37</v>
      </c>
      <c r="DBW1" s="4" t="s">
        <v>37</v>
      </c>
      <c r="DBX1" s="4" t="s">
        <v>37</v>
      </c>
      <c r="DBY1" s="4" t="s">
        <v>37</v>
      </c>
      <c r="DBZ1" s="4" t="s">
        <v>37</v>
      </c>
      <c r="DCA1" s="4" t="s">
        <v>37</v>
      </c>
      <c r="DCB1" s="4" t="s">
        <v>37</v>
      </c>
      <c r="DCC1" s="4" t="s">
        <v>37</v>
      </c>
      <c r="DCD1" s="4" t="s">
        <v>37</v>
      </c>
      <c r="DCE1" s="4" t="s">
        <v>37</v>
      </c>
      <c r="DCF1" s="4" t="s">
        <v>37</v>
      </c>
      <c r="DCG1" s="4" t="s">
        <v>37</v>
      </c>
      <c r="DCH1" s="4" t="s">
        <v>37</v>
      </c>
      <c r="DCI1" s="4" t="s">
        <v>37</v>
      </c>
      <c r="DCJ1" s="4" t="s">
        <v>37</v>
      </c>
      <c r="DCK1" s="4" t="s">
        <v>37</v>
      </c>
      <c r="DCL1" s="4" t="s">
        <v>37</v>
      </c>
      <c r="DCM1" s="4" t="s">
        <v>37</v>
      </c>
      <c r="DCN1" s="4" t="s">
        <v>37</v>
      </c>
      <c r="DCO1" s="4" t="s">
        <v>37</v>
      </c>
      <c r="DCP1" s="4" t="s">
        <v>37</v>
      </c>
      <c r="DCQ1" s="4" t="s">
        <v>37</v>
      </c>
      <c r="DCR1" s="4" t="s">
        <v>37</v>
      </c>
      <c r="DCS1" s="4" t="s">
        <v>37</v>
      </c>
      <c r="DCT1" s="4" t="s">
        <v>37</v>
      </c>
      <c r="DCU1" s="4" t="s">
        <v>37</v>
      </c>
      <c r="DCV1" s="4" t="s">
        <v>37</v>
      </c>
      <c r="DCW1" s="4" t="s">
        <v>37</v>
      </c>
      <c r="DCX1" s="4" t="s">
        <v>37</v>
      </c>
      <c r="DCY1" s="4" t="s">
        <v>37</v>
      </c>
      <c r="DCZ1" s="4" t="s">
        <v>37</v>
      </c>
      <c r="DDA1" s="4" t="s">
        <v>37</v>
      </c>
      <c r="DDB1" s="4" t="s">
        <v>37</v>
      </c>
      <c r="DDC1" s="4" t="s">
        <v>37</v>
      </c>
      <c r="DDD1" s="4" t="s">
        <v>37</v>
      </c>
      <c r="DDE1" s="4" t="s">
        <v>37</v>
      </c>
      <c r="DDF1" s="4" t="s">
        <v>37</v>
      </c>
      <c r="DDG1" s="4" t="s">
        <v>37</v>
      </c>
      <c r="DDH1" s="4" t="s">
        <v>37</v>
      </c>
      <c r="DDI1" s="4" t="s">
        <v>37</v>
      </c>
      <c r="DDJ1" s="4" t="s">
        <v>37</v>
      </c>
      <c r="DDK1" s="4" t="s">
        <v>37</v>
      </c>
      <c r="DDL1" s="4" t="s">
        <v>37</v>
      </c>
      <c r="DDM1" s="4" t="s">
        <v>37</v>
      </c>
      <c r="DDN1" s="4" t="s">
        <v>37</v>
      </c>
      <c r="DDO1" s="4" t="s">
        <v>37</v>
      </c>
      <c r="DDP1" s="4" t="s">
        <v>37</v>
      </c>
      <c r="DDQ1" s="4" t="s">
        <v>37</v>
      </c>
      <c r="DDR1" s="4" t="s">
        <v>37</v>
      </c>
      <c r="DDS1" s="4" t="s">
        <v>37</v>
      </c>
      <c r="DDT1" s="4" t="s">
        <v>37</v>
      </c>
      <c r="DDU1" s="4" t="s">
        <v>37</v>
      </c>
      <c r="DDV1" s="4" t="s">
        <v>37</v>
      </c>
      <c r="DDW1" s="4" t="s">
        <v>37</v>
      </c>
      <c r="DDX1" s="4" t="s">
        <v>37</v>
      </c>
      <c r="DDY1" s="4" t="s">
        <v>37</v>
      </c>
      <c r="DDZ1" s="4" t="s">
        <v>37</v>
      </c>
      <c r="DEA1" s="4" t="s">
        <v>37</v>
      </c>
      <c r="DEB1" s="4" t="s">
        <v>37</v>
      </c>
      <c r="DEC1" s="4" t="s">
        <v>37</v>
      </c>
      <c r="DED1" s="4" t="s">
        <v>37</v>
      </c>
      <c r="DEE1" s="4" t="s">
        <v>37</v>
      </c>
      <c r="DEF1" s="4" t="s">
        <v>37</v>
      </c>
      <c r="DEG1" s="4" t="s">
        <v>37</v>
      </c>
      <c r="DEH1" s="4" t="s">
        <v>37</v>
      </c>
      <c r="DEI1" s="4" t="s">
        <v>37</v>
      </c>
      <c r="DEJ1" s="4" t="s">
        <v>37</v>
      </c>
      <c r="DEK1" s="4" t="s">
        <v>37</v>
      </c>
      <c r="DEL1" s="4" t="s">
        <v>37</v>
      </c>
      <c r="DEM1" s="4" t="s">
        <v>37</v>
      </c>
      <c r="DEN1" s="4" t="s">
        <v>37</v>
      </c>
      <c r="DEO1" s="4" t="s">
        <v>37</v>
      </c>
      <c r="DEP1" s="4" t="s">
        <v>37</v>
      </c>
      <c r="DEQ1" s="4" t="s">
        <v>37</v>
      </c>
      <c r="DER1" s="4" t="s">
        <v>37</v>
      </c>
      <c r="DES1" s="4" t="s">
        <v>37</v>
      </c>
      <c r="DET1" s="4" t="s">
        <v>37</v>
      </c>
      <c r="DEU1" s="4" t="s">
        <v>37</v>
      </c>
      <c r="DEV1" s="4" t="s">
        <v>37</v>
      </c>
      <c r="DEW1" s="4" t="s">
        <v>37</v>
      </c>
      <c r="DEX1" s="4" t="s">
        <v>37</v>
      </c>
      <c r="DEY1" s="4" t="s">
        <v>37</v>
      </c>
      <c r="DEZ1" s="4" t="s">
        <v>37</v>
      </c>
      <c r="DFA1" s="4" t="s">
        <v>37</v>
      </c>
      <c r="DFB1" s="4" t="s">
        <v>37</v>
      </c>
      <c r="DFC1" s="4" t="s">
        <v>37</v>
      </c>
      <c r="DFD1" s="4" t="s">
        <v>37</v>
      </c>
      <c r="DFE1" s="4" t="s">
        <v>37</v>
      </c>
      <c r="DFF1" s="4" t="s">
        <v>37</v>
      </c>
      <c r="DFG1" s="4" t="s">
        <v>37</v>
      </c>
      <c r="DFH1" s="4" t="s">
        <v>37</v>
      </c>
      <c r="DFI1" s="4" t="s">
        <v>37</v>
      </c>
      <c r="DFJ1" s="4" t="s">
        <v>37</v>
      </c>
      <c r="DFK1" s="4" t="s">
        <v>37</v>
      </c>
      <c r="DFL1" s="4" t="s">
        <v>37</v>
      </c>
      <c r="DFM1" s="4" t="s">
        <v>37</v>
      </c>
      <c r="DFN1" s="4" t="s">
        <v>37</v>
      </c>
      <c r="DFO1" s="4" t="s">
        <v>37</v>
      </c>
      <c r="DFP1" s="4" t="s">
        <v>37</v>
      </c>
      <c r="DFQ1" s="4" t="s">
        <v>37</v>
      </c>
      <c r="DFR1" s="4" t="s">
        <v>37</v>
      </c>
      <c r="DFS1" s="4" t="s">
        <v>37</v>
      </c>
      <c r="DFT1" s="4" t="s">
        <v>37</v>
      </c>
      <c r="DFU1" s="4" t="s">
        <v>37</v>
      </c>
      <c r="DFV1" s="4" t="s">
        <v>37</v>
      </c>
      <c r="DFW1" s="4" t="s">
        <v>37</v>
      </c>
      <c r="DFX1" s="4" t="s">
        <v>37</v>
      </c>
      <c r="DFY1" s="4" t="s">
        <v>37</v>
      </c>
      <c r="DFZ1" s="4" t="s">
        <v>37</v>
      </c>
      <c r="DGA1" s="4" t="s">
        <v>37</v>
      </c>
      <c r="DGB1" s="4" t="s">
        <v>37</v>
      </c>
      <c r="DGC1" s="4" t="s">
        <v>37</v>
      </c>
      <c r="DGD1" s="4" t="s">
        <v>37</v>
      </c>
      <c r="DGE1" s="4" t="s">
        <v>37</v>
      </c>
      <c r="DGF1" s="4" t="s">
        <v>37</v>
      </c>
      <c r="DGG1" s="4" t="s">
        <v>37</v>
      </c>
      <c r="DGH1" s="4" t="s">
        <v>37</v>
      </c>
      <c r="DGI1" s="4" t="s">
        <v>37</v>
      </c>
      <c r="DGJ1" s="4" t="s">
        <v>37</v>
      </c>
      <c r="DGK1" s="4" t="s">
        <v>37</v>
      </c>
      <c r="DGL1" s="4" t="s">
        <v>37</v>
      </c>
      <c r="DGM1" s="4" t="s">
        <v>37</v>
      </c>
      <c r="DGN1" s="4" t="s">
        <v>37</v>
      </c>
      <c r="DGO1" s="4" t="s">
        <v>37</v>
      </c>
      <c r="DGP1" s="4" t="s">
        <v>37</v>
      </c>
      <c r="DGQ1" s="4" t="s">
        <v>37</v>
      </c>
      <c r="DGR1" s="4" t="s">
        <v>37</v>
      </c>
      <c r="DGS1" s="4" t="s">
        <v>37</v>
      </c>
      <c r="DGT1" s="4" t="s">
        <v>37</v>
      </c>
      <c r="DGU1" s="4" t="s">
        <v>37</v>
      </c>
      <c r="DGV1" s="4" t="s">
        <v>37</v>
      </c>
      <c r="DGW1" s="4" t="s">
        <v>37</v>
      </c>
      <c r="DGX1" s="4" t="s">
        <v>37</v>
      </c>
      <c r="DGY1" s="4" t="s">
        <v>37</v>
      </c>
      <c r="DGZ1" s="4" t="s">
        <v>37</v>
      </c>
      <c r="DHA1" s="4" t="s">
        <v>37</v>
      </c>
      <c r="DHB1" s="4" t="s">
        <v>37</v>
      </c>
      <c r="DHC1" s="4" t="s">
        <v>37</v>
      </c>
      <c r="DHD1" s="4" t="s">
        <v>37</v>
      </c>
      <c r="DHE1" s="4" t="s">
        <v>37</v>
      </c>
      <c r="DHF1" s="4" t="s">
        <v>37</v>
      </c>
      <c r="DHG1" s="4" t="s">
        <v>37</v>
      </c>
      <c r="DHH1" s="4" t="s">
        <v>37</v>
      </c>
      <c r="DHI1" s="4" t="s">
        <v>37</v>
      </c>
      <c r="DHJ1" s="4" t="s">
        <v>37</v>
      </c>
      <c r="DHK1" s="4" t="s">
        <v>37</v>
      </c>
      <c r="DHL1" s="4" t="s">
        <v>37</v>
      </c>
      <c r="DHM1" s="4" t="s">
        <v>37</v>
      </c>
      <c r="DHN1" s="4" t="s">
        <v>37</v>
      </c>
      <c r="DHO1" s="4" t="s">
        <v>37</v>
      </c>
      <c r="DHP1" s="4" t="s">
        <v>37</v>
      </c>
      <c r="DHQ1" s="4" t="s">
        <v>37</v>
      </c>
      <c r="DHR1" s="4" t="s">
        <v>37</v>
      </c>
      <c r="DHS1" s="4" t="s">
        <v>37</v>
      </c>
      <c r="DHT1" s="4" t="s">
        <v>37</v>
      </c>
      <c r="DHU1" s="4" t="s">
        <v>37</v>
      </c>
      <c r="DHV1" s="4" t="s">
        <v>37</v>
      </c>
      <c r="DHW1" s="4" t="s">
        <v>37</v>
      </c>
      <c r="DHX1" s="4" t="s">
        <v>37</v>
      </c>
      <c r="DHY1" s="4" t="s">
        <v>37</v>
      </c>
      <c r="DHZ1" s="4" t="s">
        <v>37</v>
      </c>
      <c r="DIA1" s="4" t="s">
        <v>37</v>
      </c>
      <c r="DIB1" s="4" t="s">
        <v>37</v>
      </c>
      <c r="DIC1" s="4" t="s">
        <v>37</v>
      </c>
      <c r="DID1" s="4" t="s">
        <v>37</v>
      </c>
      <c r="DIE1" s="4" t="s">
        <v>37</v>
      </c>
      <c r="DIF1" s="4" t="s">
        <v>37</v>
      </c>
      <c r="DIG1" s="4" t="s">
        <v>37</v>
      </c>
      <c r="DIH1" s="4" t="s">
        <v>37</v>
      </c>
      <c r="DII1" s="4" t="s">
        <v>37</v>
      </c>
      <c r="DIJ1" s="4" t="s">
        <v>37</v>
      </c>
      <c r="DIK1" s="4" t="s">
        <v>37</v>
      </c>
      <c r="DIL1" s="4" t="s">
        <v>37</v>
      </c>
      <c r="DIM1" s="4" t="s">
        <v>37</v>
      </c>
      <c r="DIN1" s="4" t="s">
        <v>37</v>
      </c>
      <c r="DIO1" s="4" t="s">
        <v>37</v>
      </c>
      <c r="DIP1" s="4" t="s">
        <v>37</v>
      </c>
      <c r="DIQ1" s="4" t="s">
        <v>37</v>
      </c>
      <c r="DIR1" s="4" t="s">
        <v>37</v>
      </c>
      <c r="DIS1" s="4" t="s">
        <v>37</v>
      </c>
      <c r="DIT1" s="4" t="s">
        <v>37</v>
      </c>
      <c r="DIU1" s="4" t="s">
        <v>37</v>
      </c>
      <c r="DIV1" s="4" t="s">
        <v>37</v>
      </c>
      <c r="DIW1" s="4" t="s">
        <v>37</v>
      </c>
      <c r="DIX1" s="4" t="s">
        <v>37</v>
      </c>
      <c r="DIY1" s="4" t="s">
        <v>37</v>
      </c>
      <c r="DIZ1" s="4" t="s">
        <v>37</v>
      </c>
      <c r="DJA1" s="4" t="s">
        <v>37</v>
      </c>
      <c r="DJB1" s="4" t="s">
        <v>37</v>
      </c>
      <c r="DJC1" s="4" t="s">
        <v>37</v>
      </c>
      <c r="DJD1" s="4" t="s">
        <v>37</v>
      </c>
      <c r="DJE1" s="4" t="s">
        <v>37</v>
      </c>
      <c r="DJF1" s="4" t="s">
        <v>37</v>
      </c>
      <c r="DJG1" s="4" t="s">
        <v>37</v>
      </c>
      <c r="DJH1" s="4" t="s">
        <v>37</v>
      </c>
      <c r="DJI1" s="4" t="s">
        <v>37</v>
      </c>
      <c r="DJJ1" s="4" t="s">
        <v>37</v>
      </c>
      <c r="DJK1" s="4" t="s">
        <v>37</v>
      </c>
      <c r="DJL1" s="4" t="s">
        <v>37</v>
      </c>
      <c r="DJM1" s="4" t="s">
        <v>37</v>
      </c>
      <c r="DJN1" s="4" t="s">
        <v>37</v>
      </c>
      <c r="DJO1" s="4" t="s">
        <v>37</v>
      </c>
      <c r="DJP1" s="4" t="s">
        <v>37</v>
      </c>
      <c r="DJQ1" s="4" t="s">
        <v>37</v>
      </c>
      <c r="DJR1" s="4" t="s">
        <v>37</v>
      </c>
      <c r="DJS1" s="4" t="s">
        <v>37</v>
      </c>
      <c r="DJT1" s="4" t="s">
        <v>37</v>
      </c>
      <c r="DJU1" s="4" t="s">
        <v>37</v>
      </c>
      <c r="DJV1" s="4" t="s">
        <v>37</v>
      </c>
      <c r="DJW1" s="4" t="s">
        <v>37</v>
      </c>
      <c r="DJX1" s="4" t="s">
        <v>37</v>
      </c>
      <c r="DJY1" s="4" t="s">
        <v>37</v>
      </c>
      <c r="DJZ1" s="4" t="s">
        <v>37</v>
      </c>
      <c r="DKA1" s="4" t="s">
        <v>37</v>
      </c>
      <c r="DKB1" s="4" t="s">
        <v>37</v>
      </c>
      <c r="DKC1" s="4" t="s">
        <v>37</v>
      </c>
      <c r="DKD1" s="4" t="s">
        <v>37</v>
      </c>
      <c r="DKE1" s="4" t="s">
        <v>37</v>
      </c>
      <c r="DKF1" s="4" t="s">
        <v>37</v>
      </c>
      <c r="DKG1" s="4" t="s">
        <v>37</v>
      </c>
      <c r="DKH1" s="4" t="s">
        <v>37</v>
      </c>
      <c r="DKI1" s="4" t="s">
        <v>37</v>
      </c>
      <c r="DKJ1" s="4" t="s">
        <v>37</v>
      </c>
      <c r="DKK1" s="4" t="s">
        <v>37</v>
      </c>
      <c r="DKL1" s="4" t="s">
        <v>37</v>
      </c>
      <c r="DKM1" s="4" t="s">
        <v>37</v>
      </c>
      <c r="DKN1" s="4" t="s">
        <v>37</v>
      </c>
      <c r="DKO1" s="4" t="s">
        <v>37</v>
      </c>
      <c r="DKP1" s="4" t="s">
        <v>37</v>
      </c>
      <c r="DKQ1" s="4" t="s">
        <v>37</v>
      </c>
      <c r="DKR1" s="4" t="s">
        <v>37</v>
      </c>
      <c r="DKS1" s="4" t="s">
        <v>37</v>
      </c>
      <c r="DKT1" s="4" t="s">
        <v>37</v>
      </c>
      <c r="DKU1" s="4" t="s">
        <v>37</v>
      </c>
      <c r="DKV1" s="4" t="s">
        <v>37</v>
      </c>
      <c r="DKW1" s="4" t="s">
        <v>37</v>
      </c>
      <c r="DKX1" s="4" t="s">
        <v>37</v>
      </c>
      <c r="DKY1" s="4" t="s">
        <v>37</v>
      </c>
      <c r="DKZ1" s="4" t="s">
        <v>37</v>
      </c>
      <c r="DLA1" s="4" t="s">
        <v>37</v>
      </c>
      <c r="DLB1" s="4" t="s">
        <v>37</v>
      </c>
      <c r="DLC1" s="4" t="s">
        <v>37</v>
      </c>
      <c r="DLD1" s="4" t="s">
        <v>37</v>
      </c>
      <c r="DLE1" s="4" t="s">
        <v>37</v>
      </c>
      <c r="DLF1" s="4" t="s">
        <v>37</v>
      </c>
      <c r="DLG1" s="4" t="s">
        <v>37</v>
      </c>
      <c r="DLH1" s="4" t="s">
        <v>37</v>
      </c>
      <c r="DLI1" s="4" t="s">
        <v>37</v>
      </c>
      <c r="DLJ1" s="4" t="s">
        <v>37</v>
      </c>
      <c r="DLK1" s="4" t="s">
        <v>37</v>
      </c>
      <c r="DLL1" s="4" t="s">
        <v>37</v>
      </c>
      <c r="DLM1" s="4" t="s">
        <v>37</v>
      </c>
      <c r="DLN1" s="4" t="s">
        <v>37</v>
      </c>
      <c r="DLO1" s="4" t="s">
        <v>37</v>
      </c>
      <c r="DLP1" s="4" t="s">
        <v>37</v>
      </c>
      <c r="DLQ1" s="4" t="s">
        <v>37</v>
      </c>
      <c r="DLR1" s="4" t="s">
        <v>37</v>
      </c>
      <c r="DLS1" s="4" t="s">
        <v>37</v>
      </c>
      <c r="DLT1" s="4" t="s">
        <v>37</v>
      </c>
      <c r="DLU1" s="4" t="s">
        <v>37</v>
      </c>
      <c r="DLV1" s="4" t="s">
        <v>37</v>
      </c>
      <c r="DLW1" s="4" t="s">
        <v>37</v>
      </c>
      <c r="DLX1" s="4" t="s">
        <v>37</v>
      </c>
      <c r="DLY1" s="4" t="s">
        <v>37</v>
      </c>
      <c r="DLZ1" s="4" t="s">
        <v>37</v>
      </c>
      <c r="DMA1" s="4" t="s">
        <v>37</v>
      </c>
      <c r="DMB1" s="4" t="s">
        <v>37</v>
      </c>
      <c r="DMC1" s="4" t="s">
        <v>37</v>
      </c>
      <c r="DMD1" s="4" t="s">
        <v>37</v>
      </c>
      <c r="DME1" s="4" t="s">
        <v>37</v>
      </c>
      <c r="DMF1" s="4" t="s">
        <v>37</v>
      </c>
      <c r="DMG1" s="4" t="s">
        <v>37</v>
      </c>
      <c r="DMH1" s="4" t="s">
        <v>37</v>
      </c>
      <c r="DMI1" s="4" t="s">
        <v>37</v>
      </c>
      <c r="DMJ1" s="4" t="s">
        <v>37</v>
      </c>
      <c r="DMK1" s="4" t="s">
        <v>37</v>
      </c>
      <c r="DML1" s="4" t="s">
        <v>37</v>
      </c>
      <c r="DMM1" s="4" t="s">
        <v>37</v>
      </c>
      <c r="DMN1" s="4" t="s">
        <v>37</v>
      </c>
      <c r="DMO1" s="4" t="s">
        <v>37</v>
      </c>
      <c r="DMP1" s="4" t="s">
        <v>37</v>
      </c>
      <c r="DMQ1" s="4" t="s">
        <v>37</v>
      </c>
      <c r="DMR1" s="4" t="s">
        <v>37</v>
      </c>
      <c r="DMS1" s="4" t="s">
        <v>37</v>
      </c>
      <c r="DMT1" s="4" t="s">
        <v>37</v>
      </c>
      <c r="DMU1" s="4" t="s">
        <v>37</v>
      </c>
      <c r="DMV1" s="4" t="s">
        <v>37</v>
      </c>
      <c r="DMW1" s="4" t="s">
        <v>37</v>
      </c>
      <c r="DMX1" s="4" t="s">
        <v>37</v>
      </c>
      <c r="DMY1" s="4" t="s">
        <v>37</v>
      </c>
      <c r="DMZ1" s="4" t="s">
        <v>37</v>
      </c>
      <c r="DNA1" s="4" t="s">
        <v>37</v>
      </c>
      <c r="DNB1" s="4" t="s">
        <v>37</v>
      </c>
      <c r="DNC1" s="4" t="s">
        <v>37</v>
      </c>
      <c r="DND1" s="4" t="s">
        <v>37</v>
      </c>
      <c r="DNE1" s="4" t="s">
        <v>37</v>
      </c>
      <c r="DNF1" s="4" t="s">
        <v>37</v>
      </c>
      <c r="DNG1" s="4" t="s">
        <v>37</v>
      </c>
      <c r="DNH1" s="4" t="s">
        <v>37</v>
      </c>
      <c r="DNI1" s="4" t="s">
        <v>37</v>
      </c>
      <c r="DNJ1" s="4" t="s">
        <v>37</v>
      </c>
      <c r="DNK1" s="4" t="s">
        <v>37</v>
      </c>
      <c r="DNL1" s="4" t="s">
        <v>37</v>
      </c>
      <c r="DNM1" s="4" t="s">
        <v>37</v>
      </c>
      <c r="DNN1" s="4" t="s">
        <v>37</v>
      </c>
      <c r="DNO1" s="4" t="s">
        <v>37</v>
      </c>
      <c r="DNP1" s="4" t="s">
        <v>37</v>
      </c>
      <c r="DNQ1" s="4" t="s">
        <v>37</v>
      </c>
      <c r="DNR1" s="4" t="s">
        <v>37</v>
      </c>
      <c r="DNS1" s="4" t="s">
        <v>37</v>
      </c>
      <c r="DNT1" s="4" t="s">
        <v>37</v>
      </c>
      <c r="DNU1" s="4" t="s">
        <v>37</v>
      </c>
      <c r="DNV1" s="4" t="s">
        <v>37</v>
      </c>
      <c r="DNW1" s="4" t="s">
        <v>37</v>
      </c>
      <c r="DNX1" s="4" t="s">
        <v>37</v>
      </c>
      <c r="DNY1" s="4" t="s">
        <v>37</v>
      </c>
      <c r="DNZ1" s="4" t="s">
        <v>37</v>
      </c>
      <c r="DOA1" s="4" t="s">
        <v>37</v>
      </c>
      <c r="DOB1" s="4" t="s">
        <v>37</v>
      </c>
      <c r="DOC1" s="4" t="s">
        <v>37</v>
      </c>
      <c r="DOD1" s="4" t="s">
        <v>37</v>
      </c>
      <c r="DOE1" s="4" t="s">
        <v>37</v>
      </c>
      <c r="DOF1" s="4" t="s">
        <v>37</v>
      </c>
      <c r="DOG1" s="4" t="s">
        <v>37</v>
      </c>
      <c r="DOH1" s="4" t="s">
        <v>37</v>
      </c>
      <c r="DOI1" s="4" t="s">
        <v>37</v>
      </c>
      <c r="DOJ1" s="4" t="s">
        <v>37</v>
      </c>
      <c r="DOK1" s="4" t="s">
        <v>37</v>
      </c>
      <c r="DOL1" s="4" t="s">
        <v>37</v>
      </c>
      <c r="DOM1" s="4" t="s">
        <v>37</v>
      </c>
      <c r="DON1" s="4" t="s">
        <v>37</v>
      </c>
      <c r="DOO1" s="4" t="s">
        <v>37</v>
      </c>
      <c r="DOP1" s="4" t="s">
        <v>37</v>
      </c>
      <c r="DOQ1" s="4" t="s">
        <v>37</v>
      </c>
      <c r="DOR1" s="4" t="s">
        <v>37</v>
      </c>
      <c r="DOS1" s="4" t="s">
        <v>37</v>
      </c>
      <c r="DOT1" s="4" t="s">
        <v>37</v>
      </c>
      <c r="DOU1" s="4" t="s">
        <v>37</v>
      </c>
      <c r="DOV1" s="4" t="s">
        <v>37</v>
      </c>
      <c r="DOW1" s="4" t="s">
        <v>37</v>
      </c>
      <c r="DOX1" s="4" t="s">
        <v>37</v>
      </c>
      <c r="DOY1" s="4" t="s">
        <v>37</v>
      </c>
      <c r="DOZ1" s="4" t="s">
        <v>37</v>
      </c>
      <c r="DPA1" s="4" t="s">
        <v>37</v>
      </c>
      <c r="DPB1" s="4" t="s">
        <v>37</v>
      </c>
      <c r="DPC1" s="4" t="s">
        <v>37</v>
      </c>
      <c r="DPD1" s="4" t="s">
        <v>37</v>
      </c>
      <c r="DPE1" s="4" t="s">
        <v>37</v>
      </c>
      <c r="DPF1" s="4" t="s">
        <v>37</v>
      </c>
      <c r="DPG1" s="4" t="s">
        <v>37</v>
      </c>
      <c r="DPH1" s="4" t="s">
        <v>37</v>
      </c>
      <c r="DPI1" s="4" t="s">
        <v>37</v>
      </c>
      <c r="DPJ1" s="4" t="s">
        <v>37</v>
      </c>
      <c r="DPK1" s="4" t="s">
        <v>37</v>
      </c>
      <c r="DPL1" s="4" t="s">
        <v>37</v>
      </c>
      <c r="DPM1" s="4" t="s">
        <v>37</v>
      </c>
      <c r="DPN1" s="4" t="s">
        <v>37</v>
      </c>
      <c r="DPO1" s="4" t="s">
        <v>37</v>
      </c>
      <c r="DPP1" s="4" t="s">
        <v>37</v>
      </c>
      <c r="DPQ1" s="4" t="s">
        <v>37</v>
      </c>
      <c r="DPR1" s="4" t="s">
        <v>37</v>
      </c>
      <c r="DPS1" s="4" t="s">
        <v>37</v>
      </c>
      <c r="DPT1" s="4" t="s">
        <v>37</v>
      </c>
      <c r="DPU1" s="4" t="s">
        <v>37</v>
      </c>
      <c r="DPV1" s="4" t="s">
        <v>37</v>
      </c>
      <c r="DPW1" s="4" t="s">
        <v>37</v>
      </c>
      <c r="DPX1" s="4" t="s">
        <v>37</v>
      </c>
      <c r="DPY1" s="4" t="s">
        <v>37</v>
      </c>
      <c r="DPZ1" s="4" t="s">
        <v>37</v>
      </c>
      <c r="DQA1" s="4" t="s">
        <v>37</v>
      </c>
      <c r="DQB1" s="4" t="s">
        <v>37</v>
      </c>
      <c r="DQC1" s="4" t="s">
        <v>37</v>
      </c>
      <c r="DQD1" s="4" t="s">
        <v>37</v>
      </c>
      <c r="DQE1" s="4" t="s">
        <v>37</v>
      </c>
      <c r="DQF1" s="4" t="s">
        <v>37</v>
      </c>
      <c r="DQG1" s="4" t="s">
        <v>37</v>
      </c>
      <c r="DQH1" s="4" t="s">
        <v>37</v>
      </c>
      <c r="DQI1" s="4" t="s">
        <v>37</v>
      </c>
      <c r="DQJ1" s="4" t="s">
        <v>37</v>
      </c>
      <c r="DQK1" s="4" t="s">
        <v>37</v>
      </c>
      <c r="DQL1" s="4" t="s">
        <v>37</v>
      </c>
      <c r="DQM1" s="4" t="s">
        <v>37</v>
      </c>
      <c r="DQN1" s="4" t="s">
        <v>37</v>
      </c>
      <c r="DQO1" s="4" t="s">
        <v>37</v>
      </c>
      <c r="DQP1" s="4" t="s">
        <v>37</v>
      </c>
      <c r="DQQ1" s="4" t="s">
        <v>37</v>
      </c>
      <c r="DQR1" s="4" t="s">
        <v>37</v>
      </c>
      <c r="DQS1" s="4" t="s">
        <v>37</v>
      </c>
      <c r="DQT1" s="4" t="s">
        <v>37</v>
      </c>
      <c r="DQU1" s="4" t="s">
        <v>37</v>
      </c>
      <c r="DQV1" s="4" t="s">
        <v>37</v>
      </c>
      <c r="DQW1" s="4" t="s">
        <v>37</v>
      </c>
      <c r="DQX1" s="4" t="s">
        <v>37</v>
      </c>
      <c r="DQY1" s="4" t="s">
        <v>37</v>
      </c>
      <c r="DQZ1" s="4" t="s">
        <v>37</v>
      </c>
      <c r="DRA1" s="4" t="s">
        <v>37</v>
      </c>
      <c r="DRB1" s="4" t="s">
        <v>37</v>
      </c>
      <c r="DRC1" s="4" t="s">
        <v>37</v>
      </c>
      <c r="DRD1" s="4" t="s">
        <v>37</v>
      </c>
      <c r="DRE1" s="4" t="s">
        <v>37</v>
      </c>
      <c r="DRF1" s="4" t="s">
        <v>37</v>
      </c>
      <c r="DRG1" s="4" t="s">
        <v>37</v>
      </c>
      <c r="DRH1" s="4" t="s">
        <v>37</v>
      </c>
      <c r="DRI1" s="4" t="s">
        <v>37</v>
      </c>
      <c r="DRJ1" s="4" t="s">
        <v>37</v>
      </c>
      <c r="DRK1" s="4" t="s">
        <v>37</v>
      </c>
      <c r="DRL1" s="4" t="s">
        <v>37</v>
      </c>
      <c r="DRM1" s="4" t="s">
        <v>37</v>
      </c>
      <c r="DRN1" s="4" t="s">
        <v>37</v>
      </c>
      <c r="DRO1" s="4" t="s">
        <v>37</v>
      </c>
      <c r="DRP1" s="4" t="s">
        <v>37</v>
      </c>
      <c r="DRQ1" s="4" t="s">
        <v>37</v>
      </c>
      <c r="DRR1" s="4" t="s">
        <v>37</v>
      </c>
      <c r="DRS1" s="4" t="s">
        <v>37</v>
      </c>
      <c r="DRT1" s="4" t="s">
        <v>37</v>
      </c>
      <c r="DRU1" s="4" t="s">
        <v>37</v>
      </c>
      <c r="DRV1" s="4" t="s">
        <v>37</v>
      </c>
      <c r="DRW1" s="4" t="s">
        <v>37</v>
      </c>
      <c r="DRX1" s="4" t="s">
        <v>37</v>
      </c>
      <c r="DRY1" s="4" t="s">
        <v>37</v>
      </c>
      <c r="DRZ1" s="4" t="s">
        <v>37</v>
      </c>
      <c r="DSA1" s="4" t="s">
        <v>37</v>
      </c>
      <c r="DSB1" s="4" t="s">
        <v>37</v>
      </c>
      <c r="DSC1" s="4" t="s">
        <v>37</v>
      </c>
      <c r="DSD1" s="4" t="s">
        <v>37</v>
      </c>
      <c r="DSE1" s="4" t="s">
        <v>37</v>
      </c>
      <c r="DSF1" s="4" t="s">
        <v>37</v>
      </c>
      <c r="DSG1" s="4" t="s">
        <v>37</v>
      </c>
      <c r="DSH1" s="4" t="s">
        <v>37</v>
      </c>
      <c r="DSI1" s="4" t="s">
        <v>37</v>
      </c>
      <c r="DSJ1" s="4" t="s">
        <v>37</v>
      </c>
      <c r="DSK1" s="4" t="s">
        <v>37</v>
      </c>
      <c r="DSL1" s="4" t="s">
        <v>37</v>
      </c>
      <c r="DSM1" s="4" t="s">
        <v>37</v>
      </c>
      <c r="DSN1" s="4" t="s">
        <v>37</v>
      </c>
      <c r="DSO1" s="4" t="s">
        <v>37</v>
      </c>
      <c r="DSP1" s="4" t="s">
        <v>37</v>
      </c>
      <c r="DSQ1" s="4" t="s">
        <v>37</v>
      </c>
      <c r="DSR1" s="4" t="s">
        <v>37</v>
      </c>
      <c r="DSS1" s="4" t="s">
        <v>37</v>
      </c>
      <c r="DST1" s="4" t="s">
        <v>37</v>
      </c>
      <c r="DSU1" s="4" t="s">
        <v>37</v>
      </c>
      <c r="DSV1" s="4" t="s">
        <v>37</v>
      </c>
      <c r="DSW1" s="4" t="s">
        <v>37</v>
      </c>
      <c r="DSX1" s="4" t="s">
        <v>37</v>
      </c>
      <c r="DSY1" s="4" t="s">
        <v>37</v>
      </c>
      <c r="DSZ1" s="4" t="s">
        <v>37</v>
      </c>
      <c r="DTA1" s="4" t="s">
        <v>37</v>
      </c>
      <c r="DTB1" s="4" t="s">
        <v>37</v>
      </c>
      <c r="DTC1" s="4" t="s">
        <v>37</v>
      </c>
      <c r="DTD1" s="4" t="s">
        <v>37</v>
      </c>
      <c r="DTE1" s="4" t="s">
        <v>37</v>
      </c>
      <c r="DTF1" s="4" t="s">
        <v>37</v>
      </c>
      <c r="DTG1" s="4" t="s">
        <v>37</v>
      </c>
      <c r="DTH1" s="4" t="s">
        <v>37</v>
      </c>
      <c r="DTI1" s="4" t="s">
        <v>37</v>
      </c>
      <c r="DTJ1" s="4" t="s">
        <v>37</v>
      </c>
      <c r="DTK1" s="4" t="s">
        <v>37</v>
      </c>
      <c r="DTL1" s="4" t="s">
        <v>37</v>
      </c>
      <c r="DTM1" s="4" t="s">
        <v>37</v>
      </c>
      <c r="DTN1" s="4" t="s">
        <v>37</v>
      </c>
      <c r="DTO1" s="4" t="s">
        <v>37</v>
      </c>
      <c r="DTP1" s="4" t="s">
        <v>37</v>
      </c>
      <c r="DTQ1" s="4" t="s">
        <v>37</v>
      </c>
      <c r="DTR1" s="4" t="s">
        <v>37</v>
      </c>
      <c r="DTS1" s="4" t="s">
        <v>37</v>
      </c>
      <c r="DTT1" s="4" t="s">
        <v>37</v>
      </c>
      <c r="DTU1" s="4" t="s">
        <v>37</v>
      </c>
      <c r="DTV1" s="4" t="s">
        <v>37</v>
      </c>
      <c r="DTW1" s="4" t="s">
        <v>37</v>
      </c>
      <c r="DTX1" s="4" t="s">
        <v>37</v>
      </c>
      <c r="DTY1" s="4" t="s">
        <v>37</v>
      </c>
      <c r="DTZ1" s="4" t="s">
        <v>37</v>
      </c>
      <c r="DUA1" s="4" t="s">
        <v>37</v>
      </c>
      <c r="DUB1" s="4" t="s">
        <v>37</v>
      </c>
      <c r="DUC1" s="4" t="s">
        <v>37</v>
      </c>
      <c r="DUD1" s="4" t="s">
        <v>37</v>
      </c>
      <c r="DUE1" s="4" t="s">
        <v>37</v>
      </c>
      <c r="DUF1" s="4" t="s">
        <v>37</v>
      </c>
      <c r="DUG1" s="4" t="s">
        <v>37</v>
      </c>
      <c r="DUH1" s="4" t="s">
        <v>37</v>
      </c>
      <c r="DUI1" s="4" t="s">
        <v>37</v>
      </c>
      <c r="DUJ1" s="4" t="s">
        <v>37</v>
      </c>
      <c r="DUK1" s="4" t="s">
        <v>37</v>
      </c>
      <c r="DUL1" s="4" t="s">
        <v>37</v>
      </c>
      <c r="DUM1" s="4" t="s">
        <v>37</v>
      </c>
      <c r="DUN1" s="4" t="s">
        <v>37</v>
      </c>
      <c r="DUO1" s="4" t="s">
        <v>37</v>
      </c>
      <c r="DUP1" s="4" t="s">
        <v>37</v>
      </c>
      <c r="DUQ1" s="4" t="s">
        <v>37</v>
      </c>
      <c r="DUR1" s="4" t="s">
        <v>37</v>
      </c>
      <c r="DUS1" s="4" t="s">
        <v>37</v>
      </c>
      <c r="DUT1" s="4" t="s">
        <v>37</v>
      </c>
      <c r="DUU1" s="4" t="s">
        <v>37</v>
      </c>
      <c r="DUV1" s="4" t="s">
        <v>37</v>
      </c>
      <c r="DUW1" s="4" t="s">
        <v>37</v>
      </c>
      <c r="DUX1" s="4" t="s">
        <v>37</v>
      </c>
      <c r="DUY1" s="4" t="s">
        <v>37</v>
      </c>
      <c r="DUZ1" s="4" t="s">
        <v>37</v>
      </c>
      <c r="DVA1" s="4" t="s">
        <v>37</v>
      </c>
      <c r="DVB1" s="4" t="s">
        <v>37</v>
      </c>
      <c r="DVC1" s="4" t="s">
        <v>37</v>
      </c>
      <c r="DVD1" s="4" t="s">
        <v>37</v>
      </c>
      <c r="DVE1" s="4" t="s">
        <v>37</v>
      </c>
      <c r="DVF1" s="4" t="s">
        <v>37</v>
      </c>
      <c r="DVG1" s="4" t="s">
        <v>37</v>
      </c>
      <c r="DVH1" s="4" t="s">
        <v>37</v>
      </c>
      <c r="DVI1" s="4" t="s">
        <v>37</v>
      </c>
      <c r="DVJ1" s="4" t="s">
        <v>37</v>
      </c>
      <c r="DVK1" s="4" t="s">
        <v>37</v>
      </c>
      <c r="DVL1" s="4" t="s">
        <v>37</v>
      </c>
      <c r="DVM1" s="4" t="s">
        <v>37</v>
      </c>
      <c r="DVN1" s="4" t="s">
        <v>37</v>
      </c>
      <c r="DVO1" s="4" t="s">
        <v>37</v>
      </c>
      <c r="DVP1" s="4" t="s">
        <v>37</v>
      </c>
      <c r="DVQ1" s="4" t="s">
        <v>37</v>
      </c>
      <c r="DVR1" s="4" t="s">
        <v>37</v>
      </c>
      <c r="DVS1" s="4" t="s">
        <v>37</v>
      </c>
      <c r="DVT1" s="4" t="s">
        <v>37</v>
      </c>
      <c r="DVU1" s="4" t="s">
        <v>37</v>
      </c>
      <c r="DVV1" s="4" t="s">
        <v>37</v>
      </c>
      <c r="DVW1" s="4" t="s">
        <v>37</v>
      </c>
      <c r="DVX1" s="4" t="s">
        <v>37</v>
      </c>
      <c r="DVY1" s="4" t="s">
        <v>37</v>
      </c>
      <c r="DVZ1" s="4" t="s">
        <v>37</v>
      </c>
      <c r="DWA1" s="4" t="s">
        <v>37</v>
      </c>
      <c r="DWB1" s="4" t="s">
        <v>37</v>
      </c>
      <c r="DWC1" s="4" t="s">
        <v>37</v>
      </c>
      <c r="DWD1" s="4" t="s">
        <v>37</v>
      </c>
      <c r="DWE1" s="4" t="s">
        <v>37</v>
      </c>
      <c r="DWF1" s="4" t="s">
        <v>37</v>
      </c>
      <c r="DWG1" s="4" t="s">
        <v>37</v>
      </c>
      <c r="DWH1" s="4" t="s">
        <v>37</v>
      </c>
      <c r="DWI1" s="4" t="s">
        <v>37</v>
      </c>
      <c r="DWJ1" s="4" t="s">
        <v>37</v>
      </c>
      <c r="DWK1" s="4" t="s">
        <v>37</v>
      </c>
      <c r="DWL1" s="4" t="s">
        <v>37</v>
      </c>
      <c r="DWM1" s="4" t="s">
        <v>37</v>
      </c>
      <c r="DWN1" s="4" t="s">
        <v>37</v>
      </c>
      <c r="DWO1" s="4" t="s">
        <v>37</v>
      </c>
      <c r="DWP1" s="4" t="s">
        <v>37</v>
      </c>
      <c r="DWQ1" s="4" t="s">
        <v>37</v>
      </c>
      <c r="DWR1" s="4" t="s">
        <v>37</v>
      </c>
      <c r="DWS1" s="4" t="s">
        <v>37</v>
      </c>
      <c r="DWT1" s="4" t="s">
        <v>37</v>
      </c>
      <c r="DWU1" s="4" t="s">
        <v>37</v>
      </c>
      <c r="DWV1" s="4" t="s">
        <v>37</v>
      </c>
      <c r="DWW1" s="4" t="s">
        <v>37</v>
      </c>
      <c r="DWX1" s="4" t="s">
        <v>37</v>
      </c>
      <c r="DWY1" s="4" t="s">
        <v>37</v>
      </c>
      <c r="DWZ1" s="4" t="s">
        <v>37</v>
      </c>
      <c r="DXA1" s="4" t="s">
        <v>37</v>
      </c>
      <c r="DXB1" s="4" t="s">
        <v>37</v>
      </c>
      <c r="DXC1" s="4" t="s">
        <v>37</v>
      </c>
      <c r="DXD1" s="4" t="s">
        <v>37</v>
      </c>
      <c r="DXE1" s="4" t="s">
        <v>37</v>
      </c>
      <c r="DXF1" s="4" t="s">
        <v>37</v>
      </c>
      <c r="DXG1" s="4" t="s">
        <v>37</v>
      </c>
      <c r="DXH1" s="4" t="s">
        <v>37</v>
      </c>
      <c r="DXI1" s="4" t="s">
        <v>37</v>
      </c>
      <c r="DXJ1" s="4" t="s">
        <v>37</v>
      </c>
      <c r="DXK1" s="4" t="s">
        <v>37</v>
      </c>
      <c r="DXL1" s="4" t="s">
        <v>37</v>
      </c>
      <c r="DXM1" s="4" t="s">
        <v>37</v>
      </c>
      <c r="DXN1" s="4" t="s">
        <v>37</v>
      </c>
      <c r="DXO1" s="4" t="s">
        <v>37</v>
      </c>
      <c r="DXP1" s="4" t="s">
        <v>37</v>
      </c>
      <c r="DXQ1" s="4" t="s">
        <v>37</v>
      </c>
      <c r="DXR1" s="4" t="s">
        <v>37</v>
      </c>
      <c r="DXS1" s="4" t="s">
        <v>37</v>
      </c>
      <c r="DXT1" s="4" t="s">
        <v>37</v>
      </c>
      <c r="DXU1" s="4" t="s">
        <v>37</v>
      </c>
      <c r="DXV1" s="4" t="s">
        <v>37</v>
      </c>
      <c r="DXW1" s="4" t="s">
        <v>37</v>
      </c>
      <c r="DXX1" s="4" t="s">
        <v>37</v>
      </c>
      <c r="DXY1" s="4" t="s">
        <v>37</v>
      </c>
      <c r="DXZ1" s="4" t="s">
        <v>37</v>
      </c>
      <c r="DYA1" s="4" t="s">
        <v>37</v>
      </c>
      <c r="DYB1" s="4" t="s">
        <v>37</v>
      </c>
      <c r="DYC1" s="4" t="s">
        <v>37</v>
      </c>
      <c r="DYD1" s="4" t="s">
        <v>37</v>
      </c>
      <c r="DYE1" s="4" t="s">
        <v>37</v>
      </c>
      <c r="DYF1" s="4" t="s">
        <v>37</v>
      </c>
      <c r="DYG1" s="4" t="s">
        <v>37</v>
      </c>
      <c r="DYH1" s="4" t="s">
        <v>37</v>
      </c>
      <c r="DYI1" s="4" t="s">
        <v>37</v>
      </c>
      <c r="DYJ1" s="4" t="s">
        <v>37</v>
      </c>
      <c r="DYK1" s="4" t="s">
        <v>37</v>
      </c>
      <c r="DYL1" s="4" t="s">
        <v>37</v>
      </c>
      <c r="DYM1" s="4" t="s">
        <v>37</v>
      </c>
      <c r="DYN1" s="4" t="s">
        <v>37</v>
      </c>
      <c r="DYO1" s="4" t="s">
        <v>37</v>
      </c>
      <c r="DYP1" s="4" t="s">
        <v>37</v>
      </c>
      <c r="DYQ1" s="4" t="s">
        <v>37</v>
      </c>
      <c r="DYR1" s="4" t="s">
        <v>37</v>
      </c>
      <c r="DYS1" s="4" t="s">
        <v>37</v>
      </c>
      <c r="DYT1" s="4" t="s">
        <v>37</v>
      </c>
      <c r="DYU1" s="4" t="s">
        <v>37</v>
      </c>
      <c r="DYV1" s="4" t="s">
        <v>37</v>
      </c>
      <c r="DYW1" s="4" t="s">
        <v>37</v>
      </c>
      <c r="DYX1" s="4" t="s">
        <v>37</v>
      </c>
      <c r="DYY1" s="4" t="s">
        <v>37</v>
      </c>
      <c r="DYZ1" s="4" t="s">
        <v>37</v>
      </c>
      <c r="DZA1" s="4" t="s">
        <v>37</v>
      </c>
      <c r="DZB1" s="4" t="s">
        <v>37</v>
      </c>
      <c r="DZC1" s="4" t="s">
        <v>37</v>
      </c>
      <c r="DZD1" s="4" t="s">
        <v>37</v>
      </c>
      <c r="DZE1" s="4" t="s">
        <v>37</v>
      </c>
      <c r="DZF1" s="4" t="s">
        <v>37</v>
      </c>
      <c r="DZG1" s="4" t="s">
        <v>37</v>
      </c>
      <c r="DZH1" s="4" t="s">
        <v>37</v>
      </c>
      <c r="DZI1" s="4" t="s">
        <v>37</v>
      </c>
      <c r="DZJ1" s="4" t="s">
        <v>37</v>
      </c>
      <c r="DZK1" s="4" t="s">
        <v>37</v>
      </c>
      <c r="DZL1" s="4" t="s">
        <v>37</v>
      </c>
      <c r="DZM1" s="4" t="s">
        <v>37</v>
      </c>
      <c r="DZN1" s="4" t="s">
        <v>37</v>
      </c>
      <c r="DZO1" s="4" t="s">
        <v>37</v>
      </c>
      <c r="DZP1" s="4" t="s">
        <v>37</v>
      </c>
      <c r="DZQ1" s="4" t="s">
        <v>37</v>
      </c>
      <c r="DZR1" s="4" t="s">
        <v>37</v>
      </c>
      <c r="DZS1" s="4" t="s">
        <v>37</v>
      </c>
      <c r="DZT1" s="4" t="s">
        <v>37</v>
      </c>
      <c r="DZU1" s="4" t="s">
        <v>37</v>
      </c>
      <c r="DZV1" s="4" t="s">
        <v>37</v>
      </c>
      <c r="DZW1" s="4" t="s">
        <v>37</v>
      </c>
      <c r="DZX1" s="4" t="s">
        <v>37</v>
      </c>
      <c r="DZY1" s="4" t="s">
        <v>37</v>
      </c>
      <c r="DZZ1" s="4" t="s">
        <v>37</v>
      </c>
      <c r="EAA1" s="4" t="s">
        <v>37</v>
      </c>
      <c r="EAB1" s="4" t="s">
        <v>37</v>
      </c>
      <c r="EAC1" s="4" t="s">
        <v>37</v>
      </c>
      <c r="EAD1" s="4" t="s">
        <v>37</v>
      </c>
      <c r="EAE1" s="4" t="s">
        <v>37</v>
      </c>
      <c r="EAF1" s="4" t="s">
        <v>37</v>
      </c>
      <c r="EAG1" s="4" t="s">
        <v>37</v>
      </c>
      <c r="EAH1" s="4" t="s">
        <v>37</v>
      </c>
      <c r="EAI1" s="4" t="s">
        <v>37</v>
      </c>
      <c r="EAJ1" s="4" t="s">
        <v>37</v>
      </c>
      <c r="EAK1" s="4" t="s">
        <v>37</v>
      </c>
      <c r="EAL1" s="4" t="s">
        <v>37</v>
      </c>
      <c r="EAM1" s="4" t="s">
        <v>37</v>
      </c>
      <c r="EAN1" s="4" t="s">
        <v>37</v>
      </c>
      <c r="EAO1" s="4" t="s">
        <v>37</v>
      </c>
      <c r="EAP1" s="4" t="s">
        <v>37</v>
      </c>
      <c r="EAQ1" s="4" t="s">
        <v>37</v>
      </c>
      <c r="EAR1" s="4" t="s">
        <v>37</v>
      </c>
      <c r="EAS1" s="4" t="s">
        <v>37</v>
      </c>
      <c r="EAT1" s="4" t="s">
        <v>37</v>
      </c>
      <c r="EAU1" s="4" t="s">
        <v>37</v>
      </c>
      <c r="EAV1" s="4" t="s">
        <v>37</v>
      </c>
      <c r="EAW1" s="4" t="s">
        <v>37</v>
      </c>
      <c r="EAX1" s="4" t="s">
        <v>37</v>
      </c>
      <c r="EAY1" s="4" t="s">
        <v>37</v>
      </c>
      <c r="EAZ1" s="4" t="s">
        <v>37</v>
      </c>
      <c r="EBA1" s="4" t="s">
        <v>37</v>
      </c>
      <c r="EBB1" s="4" t="s">
        <v>37</v>
      </c>
      <c r="EBC1" s="4" t="s">
        <v>37</v>
      </c>
      <c r="EBD1" s="4" t="s">
        <v>37</v>
      </c>
      <c r="EBE1" s="4" t="s">
        <v>37</v>
      </c>
      <c r="EBF1" s="4" t="s">
        <v>37</v>
      </c>
      <c r="EBG1" s="4" t="s">
        <v>37</v>
      </c>
      <c r="EBH1" s="4" t="s">
        <v>37</v>
      </c>
      <c r="EBI1" s="4" t="s">
        <v>37</v>
      </c>
      <c r="EBJ1" s="4" t="s">
        <v>37</v>
      </c>
      <c r="EBK1" s="4" t="s">
        <v>37</v>
      </c>
      <c r="EBL1" s="4" t="s">
        <v>37</v>
      </c>
      <c r="EBM1" s="4" t="s">
        <v>37</v>
      </c>
      <c r="EBN1" s="4" t="s">
        <v>37</v>
      </c>
      <c r="EBO1" s="4" t="s">
        <v>37</v>
      </c>
      <c r="EBP1" s="4" t="s">
        <v>37</v>
      </c>
      <c r="EBQ1" s="4" t="s">
        <v>37</v>
      </c>
      <c r="EBR1" s="4" t="s">
        <v>37</v>
      </c>
      <c r="EBS1" s="4" t="s">
        <v>37</v>
      </c>
      <c r="EBT1" s="4" t="s">
        <v>37</v>
      </c>
      <c r="EBU1" s="4" t="s">
        <v>37</v>
      </c>
      <c r="EBV1" s="4" t="s">
        <v>37</v>
      </c>
      <c r="EBW1" s="4" t="s">
        <v>37</v>
      </c>
      <c r="EBX1" s="4" t="s">
        <v>37</v>
      </c>
      <c r="EBY1" s="4" t="s">
        <v>37</v>
      </c>
      <c r="EBZ1" s="4" t="s">
        <v>37</v>
      </c>
      <c r="ECA1" s="4" t="s">
        <v>37</v>
      </c>
      <c r="ECB1" s="4" t="s">
        <v>37</v>
      </c>
      <c r="ECC1" s="4" t="s">
        <v>37</v>
      </c>
      <c r="ECD1" s="4" t="s">
        <v>37</v>
      </c>
      <c r="ECE1" s="4" t="s">
        <v>37</v>
      </c>
      <c r="ECF1" s="4" t="s">
        <v>37</v>
      </c>
      <c r="ECG1" s="4" t="s">
        <v>37</v>
      </c>
      <c r="ECH1" s="4" t="s">
        <v>37</v>
      </c>
      <c r="ECI1" s="4" t="s">
        <v>37</v>
      </c>
      <c r="ECJ1" s="4" t="s">
        <v>37</v>
      </c>
      <c r="ECK1" s="4" t="s">
        <v>37</v>
      </c>
      <c r="ECL1" s="4" t="s">
        <v>37</v>
      </c>
      <c r="ECM1" s="4" t="s">
        <v>37</v>
      </c>
      <c r="ECN1" s="4" t="s">
        <v>37</v>
      </c>
      <c r="ECO1" s="4" t="s">
        <v>37</v>
      </c>
      <c r="ECP1" s="4" t="s">
        <v>37</v>
      </c>
      <c r="ECQ1" s="4" t="s">
        <v>37</v>
      </c>
      <c r="ECR1" s="4" t="s">
        <v>37</v>
      </c>
      <c r="ECS1" s="4" t="s">
        <v>37</v>
      </c>
      <c r="ECT1" s="4" t="s">
        <v>37</v>
      </c>
      <c r="ECU1" s="4" t="s">
        <v>37</v>
      </c>
      <c r="ECV1" s="4" t="s">
        <v>37</v>
      </c>
      <c r="ECW1" s="4" t="s">
        <v>37</v>
      </c>
      <c r="ECX1" s="4" t="s">
        <v>37</v>
      </c>
      <c r="ECY1" s="4" t="s">
        <v>37</v>
      </c>
      <c r="ECZ1" s="4" t="s">
        <v>37</v>
      </c>
      <c r="EDA1" s="4" t="s">
        <v>37</v>
      </c>
      <c r="EDB1" s="4" t="s">
        <v>37</v>
      </c>
      <c r="EDC1" s="4" t="s">
        <v>37</v>
      </c>
      <c r="EDD1" s="4" t="s">
        <v>37</v>
      </c>
      <c r="EDE1" s="4" t="s">
        <v>37</v>
      </c>
      <c r="EDF1" s="4" t="s">
        <v>37</v>
      </c>
      <c r="EDG1" s="4" t="s">
        <v>37</v>
      </c>
      <c r="EDH1" s="4" t="s">
        <v>37</v>
      </c>
      <c r="EDI1" s="4" t="s">
        <v>37</v>
      </c>
      <c r="EDJ1" s="4" t="s">
        <v>37</v>
      </c>
      <c r="EDK1" s="4" t="s">
        <v>37</v>
      </c>
      <c r="EDL1" s="4" t="s">
        <v>37</v>
      </c>
      <c r="EDM1" s="4" t="s">
        <v>37</v>
      </c>
      <c r="EDN1" s="4" t="s">
        <v>37</v>
      </c>
      <c r="EDO1" s="4" t="s">
        <v>37</v>
      </c>
      <c r="EDP1" s="4" t="s">
        <v>37</v>
      </c>
      <c r="EDQ1" s="4" t="s">
        <v>37</v>
      </c>
      <c r="EDR1" s="4" t="s">
        <v>37</v>
      </c>
      <c r="EDS1" s="4" t="s">
        <v>37</v>
      </c>
      <c r="EDT1" s="4" t="s">
        <v>37</v>
      </c>
      <c r="EDU1" s="4" t="s">
        <v>37</v>
      </c>
      <c r="EDV1" s="4" t="s">
        <v>37</v>
      </c>
      <c r="EDW1" s="4" t="s">
        <v>37</v>
      </c>
      <c r="EDX1" s="4" t="s">
        <v>37</v>
      </c>
      <c r="EDY1" s="4" t="s">
        <v>37</v>
      </c>
      <c r="EDZ1" s="4" t="s">
        <v>37</v>
      </c>
      <c r="EEA1" s="4" t="s">
        <v>37</v>
      </c>
      <c r="EEB1" s="4" t="s">
        <v>37</v>
      </c>
      <c r="EEC1" s="4" t="s">
        <v>37</v>
      </c>
      <c r="EED1" s="4" t="s">
        <v>37</v>
      </c>
      <c r="EEE1" s="4" t="s">
        <v>37</v>
      </c>
      <c r="EEF1" s="4" t="s">
        <v>37</v>
      </c>
      <c r="EEG1" s="4" t="s">
        <v>37</v>
      </c>
      <c r="EEH1" s="4" t="s">
        <v>37</v>
      </c>
      <c r="EEI1" s="4" t="s">
        <v>37</v>
      </c>
      <c r="EEJ1" s="4" t="s">
        <v>37</v>
      </c>
      <c r="EEK1" s="4" t="s">
        <v>37</v>
      </c>
      <c r="EEL1" s="4" t="s">
        <v>37</v>
      </c>
      <c r="EEM1" s="4" t="s">
        <v>37</v>
      </c>
      <c r="EEN1" s="4" t="s">
        <v>37</v>
      </c>
      <c r="EEO1" s="4" t="s">
        <v>37</v>
      </c>
      <c r="EEP1" s="4" t="s">
        <v>37</v>
      </c>
      <c r="EEQ1" s="4" t="s">
        <v>37</v>
      </c>
      <c r="EER1" s="4" t="s">
        <v>37</v>
      </c>
      <c r="EES1" s="4" t="s">
        <v>37</v>
      </c>
      <c r="EET1" s="4" t="s">
        <v>37</v>
      </c>
      <c r="EEU1" s="4" t="s">
        <v>37</v>
      </c>
      <c r="EEV1" s="4" t="s">
        <v>37</v>
      </c>
      <c r="EEW1" s="4" t="s">
        <v>37</v>
      </c>
      <c r="EEX1" s="4" t="s">
        <v>37</v>
      </c>
      <c r="EEY1" s="4" t="s">
        <v>37</v>
      </c>
      <c r="EEZ1" s="4" t="s">
        <v>37</v>
      </c>
      <c r="EFA1" s="4" t="s">
        <v>37</v>
      </c>
      <c r="EFB1" s="4" t="s">
        <v>37</v>
      </c>
      <c r="EFC1" s="4" t="s">
        <v>37</v>
      </c>
      <c r="EFD1" s="4" t="s">
        <v>37</v>
      </c>
      <c r="EFE1" s="4" t="s">
        <v>37</v>
      </c>
      <c r="EFF1" s="4" t="s">
        <v>37</v>
      </c>
      <c r="EFG1" s="4" t="s">
        <v>37</v>
      </c>
      <c r="EFH1" s="4" t="s">
        <v>37</v>
      </c>
      <c r="EFI1" s="4" t="s">
        <v>37</v>
      </c>
      <c r="EFJ1" s="4" t="s">
        <v>37</v>
      </c>
      <c r="EFK1" s="4" t="s">
        <v>37</v>
      </c>
      <c r="EFL1" s="4" t="s">
        <v>37</v>
      </c>
      <c r="EFM1" s="4" t="s">
        <v>37</v>
      </c>
      <c r="EFN1" s="4" t="s">
        <v>37</v>
      </c>
      <c r="EFO1" s="4" t="s">
        <v>37</v>
      </c>
      <c r="EFP1" s="4" t="s">
        <v>37</v>
      </c>
      <c r="EFQ1" s="4" t="s">
        <v>37</v>
      </c>
      <c r="EFR1" s="4" t="s">
        <v>37</v>
      </c>
      <c r="EFS1" s="4" t="s">
        <v>37</v>
      </c>
      <c r="EFT1" s="4" t="s">
        <v>37</v>
      </c>
      <c r="EFU1" s="4" t="s">
        <v>37</v>
      </c>
      <c r="EFV1" s="4" t="s">
        <v>37</v>
      </c>
      <c r="EFW1" s="4" t="s">
        <v>37</v>
      </c>
      <c r="EFX1" s="4" t="s">
        <v>37</v>
      </c>
      <c r="EFY1" s="4" t="s">
        <v>37</v>
      </c>
      <c r="EFZ1" s="4" t="s">
        <v>37</v>
      </c>
      <c r="EGA1" s="4" t="s">
        <v>37</v>
      </c>
      <c r="EGB1" s="4" t="s">
        <v>37</v>
      </c>
      <c r="EGC1" s="4" t="s">
        <v>37</v>
      </c>
      <c r="EGD1" s="4" t="s">
        <v>37</v>
      </c>
      <c r="EGE1" s="4" t="s">
        <v>37</v>
      </c>
      <c r="EGF1" s="4" t="s">
        <v>37</v>
      </c>
      <c r="EGG1" s="4" t="s">
        <v>37</v>
      </c>
      <c r="EGH1" s="4" t="s">
        <v>37</v>
      </c>
      <c r="EGI1" s="4" t="s">
        <v>37</v>
      </c>
      <c r="EGJ1" s="4" t="s">
        <v>37</v>
      </c>
      <c r="EGK1" s="4" t="s">
        <v>37</v>
      </c>
      <c r="EGL1" s="4" t="s">
        <v>37</v>
      </c>
      <c r="EGM1" s="4" t="s">
        <v>37</v>
      </c>
      <c r="EGN1" s="4" t="s">
        <v>37</v>
      </c>
      <c r="EGO1" s="4" t="s">
        <v>37</v>
      </c>
      <c r="EGP1" s="4" t="s">
        <v>37</v>
      </c>
      <c r="EGQ1" s="4" t="s">
        <v>37</v>
      </c>
      <c r="EGR1" s="4" t="s">
        <v>37</v>
      </c>
      <c r="EGS1" s="4" t="s">
        <v>37</v>
      </c>
      <c r="EGT1" s="4" t="s">
        <v>37</v>
      </c>
      <c r="EGU1" s="4" t="s">
        <v>37</v>
      </c>
      <c r="EGV1" s="4" t="s">
        <v>37</v>
      </c>
      <c r="EGW1" s="4" t="s">
        <v>37</v>
      </c>
      <c r="EGX1" s="4" t="s">
        <v>37</v>
      </c>
      <c r="EGY1" s="4" t="s">
        <v>37</v>
      </c>
      <c r="EGZ1" s="4" t="s">
        <v>37</v>
      </c>
      <c r="EHA1" s="4" t="s">
        <v>37</v>
      </c>
      <c r="EHB1" s="4" t="s">
        <v>37</v>
      </c>
      <c r="EHC1" s="4" t="s">
        <v>37</v>
      </c>
      <c r="EHD1" s="4" t="s">
        <v>37</v>
      </c>
      <c r="EHE1" s="4" t="s">
        <v>37</v>
      </c>
      <c r="EHF1" s="4" t="s">
        <v>37</v>
      </c>
      <c r="EHG1" s="4" t="s">
        <v>37</v>
      </c>
      <c r="EHH1" s="4" t="s">
        <v>37</v>
      </c>
      <c r="EHI1" s="4" t="s">
        <v>37</v>
      </c>
      <c r="EHJ1" s="4" t="s">
        <v>37</v>
      </c>
      <c r="EHK1" s="4" t="s">
        <v>37</v>
      </c>
      <c r="EHL1" s="4" t="s">
        <v>37</v>
      </c>
      <c r="EHM1" s="4" t="s">
        <v>37</v>
      </c>
      <c r="EHN1" s="4" t="s">
        <v>37</v>
      </c>
      <c r="EHO1" s="4" t="s">
        <v>37</v>
      </c>
      <c r="EHP1" s="4" t="s">
        <v>37</v>
      </c>
      <c r="EHQ1" s="4" t="s">
        <v>37</v>
      </c>
      <c r="EHR1" s="4" t="s">
        <v>37</v>
      </c>
      <c r="EHS1" s="4" t="s">
        <v>37</v>
      </c>
      <c r="EHT1" s="4" t="s">
        <v>37</v>
      </c>
      <c r="EHU1" s="4" t="s">
        <v>37</v>
      </c>
      <c r="EHV1" s="4" t="s">
        <v>37</v>
      </c>
      <c r="EHW1" s="4" t="s">
        <v>37</v>
      </c>
      <c r="EHX1" s="4" t="s">
        <v>37</v>
      </c>
      <c r="EHY1" s="4" t="s">
        <v>37</v>
      </c>
      <c r="EHZ1" s="4" t="s">
        <v>37</v>
      </c>
      <c r="EIA1" s="4" t="s">
        <v>37</v>
      </c>
      <c r="EIB1" s="4" t="s">
        <v>37</v>
      </c>
      <c r="EIC1" s="4" t="s">
        <v>37</v>
      </c>
      <c r="EID1" s="4" t="s">
        <v>37</v>
      </c>
      <c r="EIE1" s="4" t="s">
        <v>37</v>
      </c>
      <c r="EIF1" s="4" t="s">
        <v>37</v>
      </c>
      <c r="EIG1" s="4" t="s">
        <v>37</v>
      </c>
      <c r="EIH1" s="4" t="s">
        <v>37</v>
      </c>
      <c r="EII1" s="4" t="s">
        <v>37</v>
      </c>
      <c r="EIJ1" s="4" t="s">
        <v>37</v>
      </c>
      <c r="EIK1" s="4" t="s">
        <v>37</v>
      </c>
      <c r="EIL1" s="4" t="s">
        <v>37</v>
      </c>
      <c r="EIM1" s="4" t="s">
        <v>37</v>
      </c>
      <c r="EIN1" s="4" t="s">
        <v>37</v>
      </c>
      <c r="EIO1" s="4" t="s">
        <v>37</v>
      </c>
      <c r="EIP1" s="4" t="s">
        <v>37</v>
      </c>
      <c r="EIQ1" s="4" t="s">
        <v>37</v>
      </c>
      <c r="EIR1" s="4" t="s">
        <v>37</v>
      </c>
      <c r="EIS1" s="4" t="s">
        <v>37</v>
      </c>
      <c r="EIT1" s="4" t="s">
        <v>37</v>
      </c>
      <c r="EIU1" s="4" t="s">
        <v>37</v>
      </c>
      <c r="EIV1" s="4" t="s">
        <v>37</v>
      </c>
      <c r="EIW1" s="4" t="s">
        <v>37</v>
      </c>
      <c r="EIX1" s="4" t="s">
        <v>37</v>
      </c>
      <c r="EIY1" s="4" t="s">
        <v>37</v>
      </c>
      <c r="EIZ1" s="4" t="s">
        <v>37</v>
      </c>
      <c r="EJA1" s="4" t="s">
        <v>37</v>
      </c>
      <c r="EJB1" s="4" t="s">
        <v>37</v>
      </c>
      <c r="EJC1" s="4" t="s">
        <v>37</v>
      </c>
      <c r="EJD1" s="4" t="s">
        <v>37</v>
      </c>
      <c r="EJE1" s="4" t="s">
        <v>37</v>
      </c>
      <c r="EJF1" s="4" t="s">
        <v>37</v>
      </c>
      <c r="EJG1" s="4" t="s">
        <v>37</v>
      </c>
      <c r="EJH1" s="4" t="s">
        <v>37</v>
      </c>
      <c r="EJI1" s="4" t="s">
        <v>37</v>
      </c>
      <c r="EJJ1" s="4" t="s">
        <v>37</v>
      </c>
      <c r="EJK1" s="4" t="s">
        <v>37</v>
      </c>
      <c r="EJL1" s="4" t="s">
        <v>37</v>
      </c>
      <c r="EJM1" s="4" t="s">
        <v>37</v>
      </c>
      <c r="EJN1" s="4" t="s">
        <v>37</v>
      </c>
      <c r="EJO1" s="4" t="s">
        <v>37</v>
      </c>
      <c r="EJP1" s="4" t="s">
        <v>37</v>
      </c>
      <c r="EJQ1" s="4" t="s">
        <v>37</v>
      </c>
      <c r="EJR1" s="4" t="s">
        <v>37</v>
      </c>
      <c r="EJS1" s="4" t="s">
        <v>37</v>
      </c>
      <c r="EJT1" s="4" t="s">
        <v>37</v>
      </c>
      <c r="EJU1" s="4" t="s">
        <v>37</v>
      </c>
      <c r="EJV1" s="4" t="s">
        <v>37</v>
      </c>
      <c r="EJW1" s="4" t="s">
        <v>37</v>
      </c>
      <c r="EJX1" s="4" t="s">
        <v>37</v>
      </c>
      <c r="EJY1" s="4" t="s">
        <v>37</v>
      </c>
      <c r="EJZ1" s="4" t="s">
        <v>37</v>
      </c>
      <c r="EKA1" s="4" t="s">
        <v>37</v>
      </c>
      <c r="EKB1" s="4" t="s">
        <v>37</v>
      </c>
      <c r="EKC1" s="4" t="s">
        <v>37</v>
      </c>
      <c r="EKD1" s="4" t="s">
        <v>37</v>
      </c>
      <c r="EKE1" s="4" t="s">
        <v>37</v>
      </c>
      <c r="EKF1" s="4" t="s">
        <v>37</v>
      </c>
      <c r="EKG1" s="4" t="s">
        <v>37</v>
      </c>
      <c r="EKH1" s="4" t="s">
        <v>37</v>
      </c>
      <c r="EKI1" s="4" t="s">
        <v>37</v>
      </c>
      <c r="EKJ1" s="4" t="s">
        <v>37</v>
      </c>
      <c r="EKK1" s="4" t="s">
        <v>37</v>
      </c>
      <c r="EKL1" s="4" t="s">
        <v>37</v>
      </c>
      <c r="EKM1" s="4" t="s">
        <v>37</v>
      </c>
      <c r="EKN1" s="4" t="s">
        <v>37</v>
      </c>
      <c r="EKO1" s="4" t="s">
        <v>37</v>
      </c>
      <c r="EKP1" s="4" t="s">
        <v>37</v>
      </c>
      <c r="EKQ1" s="4" t="s">
        <v>37</v>
      </c>
      <c r="EKR1" s="4" t="s">
        <v>37</v>
      </c>
      <c r="EKS1" s="4" t="s">
        <v>37</v>
      </c>
      <c r="EKT1" s="4" t="s">
        <v>37</v>
      </c>
      <c r="EKU1" s="4" t="s">
        <v>37</v>
      </c>
      <c r="EKV1" s="4" t="s">
        <v>37</v>
      </c>
      <c r="EKW1" s="4" t="s">
        <v>37</v>
      </c>
      <c r="EKX1" s="4" t="s">
        <v>37</v>
      </c>
      <c r="EKY1" s="4" t="s">
        <v>37</v>
      </c>
      <c r="EKZ1" s="4" t="s">
        <v>37</v>
      </c>
      <c r="ELA1" s="4" t="s">
        <v>37</v>
      </c>
      <c r="ELB1" s="4" t="s">
        <v>37</v>
      </c>
      <c r="ELC1" s="4" t="s">
        <v>37</v>
      </c>
      <c r="ELD1" s="4" t="s">
        <v>37</v>
      </c>
      <c r="ELE1" s="4" t="s">
        <v>37</v>
      </c>
      <c r="ELF1" s="4" t="s">
        <v>37</v>
      </c>
      <c r="ELG1" s="4" t="s">
        <v>37</v>
      </c>
      <c r="ELH1" s="4" t="s">
        <v>37</v>
      </c>
      <c r="ELI1" s="4" t="s">
        <v>37</v>
      </c>
      <c r="ELJ1" s="4" t="s">
        <v>37</v>
      </c>
      <c r="ELK1" s="4" t="s">
        <v>37</v>
      </c>
      <c r="ELL1" s="4" t="s">
        <v>37</v>
      </c>
      <c r="ELM1" s="4" t="s">
        <v>37</v>
      </c>
      <c r="ELN1" s="4" t="s">
        <v>37</v>
      </c>
      <c r="ELO1" s="4" t="s">
        <v>37</v>
      </c>
      <c r="ELP1" s="4" t="s">
        <v>37</v>
      </c>
      <c r="ELQ1" s="4" t="s">
        <v>37</v>
      </c>
      <c r="ELR1" s="4" t="s">
        <v>37</v>
      </c>
      <c r="ELS1" s="4" t="s">
        <v>37</v>
      </c>
      <c r="ELT1" s="4" t="s">
        <v>37</v>
      </c>
      <c r="ELU1" s="4" t="s">
        <v>37</v>
      </c>
      <c r="ELV1" s="4" t="s">
        <v>37</v>
      </c>
      <c r="ELW1" s="4" t="s">
        <v>37</v>
      </c>
      <c r="ELX1" s="4" t="s">
        <v>37</v>
      </c>
      <c r="ELY1" s="4" t="s">
        <v>37</v>
      </c>
      <c r="ELZ1" s="4" t="s">
        <v>37</v>
      </c>
      <c r="EMA1" s="4" t="s">
        <v>37</v>
      </c>
      <c r="EMB1" s="4" t="s">
        <v>37</v>
      </c>
      <c r="EMC1" s="4" t="s">
        <v>37</v>
      </c>
      <c r="EMD1" s="4" t="s">
        <v>37</v>
      </c>
      <c r="EME1" s="4" t="s">
        <v>37</v>
      </c>
      <c r="EMF1" s="4" t="s">
        <v>37</v>
      </c>
      <c r="EMG1" s="4" t="s">
        <v>37</v>
      </c>
      <c r="EMH1" s="4" t="s">
        <v>37</v>
      </c>
      <c r="EMI1" s="4" t="s">
        <v>37</v>
      </c>
      <c r="EMJ1" s="4" t="s">
        <v>37</v>
      </c>
      <c r="EMK1" s="4" t="s">
        <v>37</v>
      </c>
      <c r="EML1" s="4" t="s">
        <v>37</v>
      </c>
      <c r="EMM1" s="4" t="s">
        <v>37</v>
      </c>
      <c r="EMN1" s="4" t="s">
        <v>37</v>
      </c>
      <c r="EMO1" s="4" t="s">
        <v>37</v>
      </c>
      <c r="EMP1" s="4" t="s">
        <v>37</v>
      </c>
      <c r="EMQ1" s="4" t="s">
        <v>37</v>
      </c>
      <c r="EMR1" s="4" t="s">
        <v>37</v>
      </c>
      <c r="EMS1" s="4" t="s">
        <v>37</v>
      </c>
      <c r="EMT1" s="4" t="s">
        <v>37</v>
      </c>
      <c r="EMU1" s="4" t="s">
        <v>37</v>
      </c>
      <c r="EMV1" s="4" t="s">
        <v>37</v>
      </c>
      <c r="EMW1" s="4" t="s">
        <v>37</v>
      </c>
      <c r="EMX1" s="4" t="s">
        <v>37</v>
      </c>
      <c r="EMY1" s="4" t="s">
        <v>37</v>
      </c>
      <c r="EMZ1" s="4" t="s">
        <v>37</v>
      </c>
      <c r="ENA1" s="4" t="s">
        <v>37</v>
      </c>
      <c r="ENB1" s="4" t="s">
        <v>37</v>
      </c>
      <c r="ENC1" s="4" t="s">
        <v>37</v>
      </c>
      <c r="END1" s="4" t="s">
        <v>37</v>
      </c>
      <c r="ENE1" s="4" t="s">
        <v>37</v>
      </c>
      <c r="ENF1" s="4" t="s">
        <v>37</v>
      </c>
      <c r="ENG1" s="4" t="s">
        <v>37</v>
      </c>
      <c r="ENH1" s="4" t="s">
        <v>37</v>
      </c>
      <c r="ENI1" s="4" t="s">
        <v>37</v>
      </c>
      <c r="ENJ1" s="4" t="s">
        <v>37</v>
      </c>
      <c r="ENK1" s="4" t="s">
        <v>37</v>
      </c>
      <c r="ENL1" s="4" t="s">
        <v>37</v>
      </c>
      <c r="ENM1" s="4" t="s">
        <v>37</v>
      </c>
      <c r="ENN1" s="4" t="s">
        <v>37</v>
      </c>
      <c r="ENO1" s="4" t="s">
        <v>37</v>
      </c>
      <c r="ENP1" s="4" t="s">
        <v>37</v>
      </c>
      <c r="ENQ1" s="4" t="s">
        <v>37</v>
      </c>
      <c r="ENR1" s="4" t="s">
        <v>37</v>
      </c>
      <c r="ENS1" s="4" t="s">
        <v>37</v>
      </c>
      <c r="ENT1" s="4" t="s">
        <v>37</v>
      </c>
      <c r="ENU1" s="4" t="s">
        <v>37</v>
      </c>
      <c r="ENV1" s="4" t="s">
        <v>37</v>
      </c>
      <c r="ENW1" s="4" t="s">
        <v>37</v>
      </c>
      <c r="ENX1" s="4" t="s">
        <v>37</v>
      </c>
      <c r="ENY1" s="4" t="s">
        <v>37</v>
      </c>
      <c r="ENZ1" s="4" t="s">
        <v>37</v>
      </c>
      <c r="EOA1" s="4" t="s">
        <v>37</v>
      </c>
      <c r="EOB1" s="4" t="s">
        <v>37</v>
      </c>
      <c r="EOC1" s="4" t="s">
        <v>37</v>
      </c>
      <c r="EOD1" s="4" t="s">
        <v>37</v>
      </c>
      <c r="EOE1" s="4" t="s">
        <v>37</v>
      </c>
      <c r="EOF1" s="4" t="s">
        <v>37</v>
      </c>
      <c r="EOG1" s="4" t="s">
        <v>37</v>
      </c>
      <c r="EOH1" s="4" t="s">
        <v>37</v>
      </c>
      <c r="EOI1" s="4" t="s">
        <v>37</v>
      </c>
      <c r="EOJ1" s="4" t="s">
        <v>37</v>
      </c>
      <c r="EOK1" s="4" t="s">
        <v>37</v>
      </c>
      <c r="EOL1" s="4" t="s">
        <v>37</v>
      </c>
      <c r="EOM1" s="4" t="s">
        <v>37</v>
      </c>
      <c r="EON1" s="4" t="s">
        <v>37</v>
      </c>
      <c r="EOO1" s="4" t="s">
        <v>37</v>
      </c>
      <c r="EOP1" s="4" t="s">
        <v>37</v>
      </c>
      <c r="EOQ1" s="4" t="s">
        <v>37</v>
      </c>
      <c r="EOR1" s="4" t="s">
        <v>37</v>
      </c>
      <c r="EOS1" s="4" t="s">
        <v>37</v>
      </c>
      <c r="EOT1" s="4" t="s">
        <v>37</v>
      </c>
      <c r="EOU1" s="4" t="s">
        <v>37</v>
      </c>
      <c r="EOV1" s="4" t="s">
        <v>37</v>
      </c>
      <c r="EOW1" s="4" t="s">
        <v>37</v>
      </c>
      <c r="EOX1" s="4" t="s">
        <v>37</v>
      </c>
      <c r="EOY1" s="4" t="s">
        <v>37</v>
      </c>
      <c r="EOZ1" s="4" t="s">
        <v>37</v>
      </c>
      <c r="EPA1" s="4" t="s">
        <v>37</v>
      </c>
      <c r="EPB1" s="4" t="s">
        <v>37</v>
      </c>
      <c r="EPC1" s="4" t="s">
        <v>37</v>
      </c>
      <c r="EPD1" s="4" t="s">
        <v>37</v>
      </c>
      <c r="EPE1" s="4" t="s">
        <v>37</v>
      </c>
      <c r="EPF1" s="4" t="s">
        <v>37</v>
      </c>
      <c r="EPG1" s="4" t="s">
        <v>37</v>
      </c>
      <c r="EPH1" s="4" t="s">
        <v>37</v>
      </c>
      <c r="EPI1" s="4" t="s">
        <v>37</v>
      </c>
      <c r="EPJ1" s="4" t="s">
        <v>37</v>
      </c>
      <c r="EPK1" s="4" t="s">
        <v>37</v>
      </c>
      <c r="EPL1" s="4" t="s">
        <v>37</v>
      </c>
      <c r="EPM1" s="4" t="s">
        <v>37</v>
      </c>
      <c r="EPN1" s="4" t="s">
        <v>37</v>
      </c>
      <c r="EPO1" s="4" t="s">
        <v>37</v>
      </c>
      <c r="EPP1" s="4" t="s">
        <v>37</v>
      </c>
      <c r="EPQ1" s="4" t="s">
        <v>37</v>
      </c>
      <c r="EPR1" s="4" t="s">
        <v>37</v>
      </c>
      <c r="EPS1" s="4" t="s">
        <v>37</v>
      </c>
      <c r="EPT1" s="4" t="s">
        <v>37</v>
      </c>
      <c r="EPU1" s="4" t="s">
        <v>37</v>
      </c>
      <c r="EPV1" s="4" t="s">
        <v>37</v>
      </c>
      <c r="EPW1" s="4" t="s">
        <v>37</v>
      </c>
      <c r="EPX1" s="4" t="s">
        <v>37</v>
      </c>
      <c r="EPY1" s="4" t="s">
        <v>37</v>
      </c>
      <c r="EPZ1" s="4" t="s">
        <v>37</v>
      </c>
      <c r="EQA1" s="4" t="s">
        <v>37</v>
      </c>
      <c r="EQB1" s="4" t="s">
        <v>37</v>
      </c>
      <c r="EQC1" s="4" t="s">
        <v>37</v>
      </c>
      <c r="EQD1" s="4" t="s">
        <v>37</v>
      </c>
      <c r="EQE1" s="4" t="s">
        <v>37</v>
      </c>
      <c r="EQF1" s="4" t="s">
        <v>37</v>
      </c>
      <c r="EQG1" s="4" t="s">
        <v>37</v>
      </c>
      <c r="EQH1" s="4" t="s">
        <v>37</v>
      </c>
      <c r="EQI1" s="4" t="s">
        <v>37</v>
      </c>
      <c r="EQJ1" s="4" t="s">
        <v>37</v>
      </c>
      <c r="EQK1" s="4" t="s">
        <v>37</v>
      </c>
      <c r="EQL1" s="4" t="s">
        <v>37</v>
      </c>
      <c r="EQM1" s="4" t="s">
        <v>37</v>
      </c>
      <c r="EQN1" s="4" t="s">
        <v>37</v>
      </c>
      <c r="EQO1" s="4" t="s">
        <v>37</v>
      </c>
      <c r="EQP1" s="4" t="s">
        <v>37</v>
      </c>
      <c r="EQQ1" s="4" t="s">
        <v>37</v>
      </c>
      <c r="EQR1" s="4" t="s">
        <v>37</v>
      </c>
      <c r="EQS1" s="4" t="s">
        <v>37</v>
      </c>
      <c r="EQT1" s="4" t="s">
        <v>37</v>
      </c>
      <c r="EQU1" s="4" t="s">
        <v>37</v>
      </c>
      <c r="EQV1" s="4" t="s">
        <v>37</v>
      </c>
      <c r="EQW1" s="4" t="s">
        <v>37</v>
      </c>
      <c r="EQX1" s="4" t="s">
        <v>37</v>
      </c>
      <c r="EQY1" s="4" t="s">
        <v>37</v>
      </c>
      <c r="EQZ1" s="4" t="s">
        <v>37</v>
      </c>
      <c r="ERA1" s="4" t="s">
        <v>37</v>
      </c>
      <c r="ERB1" s="4" t="s">
        <v>37</v>
      </c>
      <c r="ERC1" s="4" t="s">
        <v>37</v>
      </c>
      <c r="ERD1" s="4" t="s">
        <v>37</v>
      </c>
      <c r="ERE1" s="4" t="s">
        <v>37</v>
      </c>
      <c r="ERF1" s="4" t="s">
        <v>37</v>
      </c>
      <c r="ERG1" s="4" t="s">
        <v>37</v>
      </c>
      <c r="ERH1" s="4" t="s">
        <v>37</v>
      </c>
      <c r="ERI1" s="4" t="s">
        <v>37</v>
      </c>
      <c r="ERJ1" s="4" t="s">
        <v>37</v>
      </c>
      <c r="ERK1" s="4" t="s">
        <v>37</v>
      </c>
      <c r="ERL1" s="4" t="s">
        <v>37</v>
      </c>
      <c r="ERM1" s="4" t="s">
        <v>37</v>
      </c>
      <c r="ERN1" s="4" t="s">
        <v>37</v>
      </c>
      <c r="ERO1" s="4" t="s">
        <v>37</v>
      </c>
      <c r="ERP1" s="4" t="s">
        <v>37</v>
      </c>
      <c r="ERQ1" s="4" t="s">
        <v>37</v>
      </c>
      <c r="ERR1" s="4" t="s">
        <v>37</v>
      </c>
      <c r="ERS1" s="4" t="s">
        <v>37</v>
      </c>
      <c r="ERT1" s="4" t="s">
        <v>37</v>
      </c>
      <c r="ERU1" s="4" t="s">
        <v>37</v>
      </c>
      <c r="ERV1" s="4" t="s">
        <v>37</v>
      </c>
      <c r="ERW1" s="4" t="s">
        <v>37</v>
      </c>
      <c r="ERX1" s="4" t="s">
        <v>37</v>
      </c>
      <c r="ERY1" s="4" t="s">
        <v>37</v>
      </c>
      <c r="ERZ1" s="4" t="s">
        <v>37</v>
      </c>
      <c r="ESA1" s="4" t="s">
        <v>37</v>
      </c>
      <c r="ESB1" s="4" t="s">
        <v>37</v>
      </c>
      <c r="ESC1" s="4" t="s">
        <v>37</v>
      </c>
      <c r="ESD1" s="4" t="s">
        <v>37</v>
      </c>
      <c r="ESE1" s="4" t="s">
        <v>37</v>
      </c>
      <c r="ESF1" s="4" t="s">
        <v>37</v>
      </c>
      <c r="ESG1" s="4" t="s">
        <v>37</v>
      </c>
      <c r="ESH1" s="4" t="s">
        <v>37</v>
      </c>
      <c r="ESI1" s="4" t="s">
        <v>37</v>
      </c>
      <c r="ESJ1" s="4" t="s">
        <v>37</v>
      </c>
      <c r="ESK1" s="4" t="s">
        <v>37</v>
      </c>
      <c r="ESL1" s="4" t="s">
        <v>37</v>
      </c>
      <c r="ESM1" s="4" t="s">
        <v>37</v>
      </c>
      <c r="ESN1" s="4" t="s">
        <v>37</v>
      </c>
      <c r="ESO1" s="4" t="s">
        <v>37</v>
      </c>
      <c r="ESP1" s="4" t="s">
        <v>37</v>
      </c>
      <c r="ESQ1" s="4" t="s">
        <v>37</v>
      </c>
      <c r="ESR1" s="4" t="s">
        <v>37</v>
      </c>
      <c r="ESS1" s="4" t="s">
        <v>37</v>
      </c>
      <c r="EST1" s="4" t="s">
        <v>37</v>
      </c>
      <c r="ESU1" s="4" t="s">
        <v>37</v>
      </c>
      <c r="ESV1" s="4" t="s">
        <v>37</v>
      </c>
      <c r="ESW1" s="4" t="s">
        <v>37</v>
      </c>
      <c r="ESX1" s="4" t="s">
        <v>37</v>
      </c>
      <c r="ESY1" s="4" t="s">
        <v>37</v>
      </c>
      <c r="ESZ1" s="4" t="s">
        <v>37</v>
      </c>
      <c r="ETA1" s="4" t="s">
        <v>37</v>
      </c>
      <c r="ETB1" s="4" t="s">
        <v>37</v>
      </c>
      <c r="ETC1" s="4" t="s">
        <v>37</v>
      </c>
      <c r="ETD1" s="4" t="s">
        <v>37</v>
      </c>
      <c r="ETE1" s="4" t="s">
        <v>37</v>
      </c>
      <c r="ETF1" s="4" t="s">
        <v>37</v>
      </c>
      <c r="ETG1" s="4" t="s">
        <v>37</v>
      </c>
      <c r="ETH1" s="4" t="s">
        <v>37</v>
      </c>
      <c r="ETI1" s="4" t="s">
        <v>37</v>
      </c>
      <c r="ETJ1" s="4" t="s">
        <v>37</v>
      </c>
      <c r="ETK1" s="4" t="s">
        <v>37</v>
      </c>
      <c r="ETL1" s="4" t="s">
        <v>37</v>
      </c>
      <c r="ETM1" s="4" t="s">
        <v>37</v>
      </c>
      <c r="ETN1" s="4" t="s">
        <v>37</v>
      </c>
      <c r="ETO1" s="4" t="s">
        <v>37</v>
      </c>
      <c r="ETP1" s="4" t="s">
        <v>37</v>
      </c>
      <c r="ETQ1" s="4" t="s">
        <v>37</v>
      </c>
      <c r="ETR1" s="4" t="s">
        <v>37</v>
      </c>
      <c r="ETS1" s="4" t="s">
        <v>37</v>
      </c>
      <c r="ETT1" s="4" t="s">
        <v>37</v>
      </c>
      <c r="ETU1" s="4" t="s">
        <v>37</v>
      </c>
      <c r="ETV1" s="4" t="s">
        <v>37</v>
      </c>
      <c r="ETW1" s="4" t="s">
        <v>37</v>
      </c>
      <c r="ETX1" s="4" t="s">
        <v>37</v>
      </c>
      <c r="ETY1" s="4" t="s">
        <v>37</v>
      </c>
      <c r="ETZ1" s="4" t="s">
        <v>37</v>
      </c>
      <c r="EUA1" s="4" t="s">
        <v>37</v>
      </c>
      <c r="EUB1" s="4" t="s">
        <v>37</v>
      </c>
      <c r="EUC1" s="4" t="s">
        <v>37</v>
      </c>
      <c r="EUD1" s="4" t="s">
        <v>37</v>
      </c>
      <c r="EUE1" s="4" t="s">
        <v>37</v>
      </c>
      <c r="EUF1" s="4" t="s">
        <v>37</v>
      </c>
      <c r="EUG1" s="4" t="s">
        <v>37</v>
      </c>
      <c r="EUH1" s="4" t="s">
        <v>37</v>
      </c>
      <c r="EUI1" s="4" t="s">
        <v>37</v>
      </c>
      <c r="EUJ1" s="4" t="s">
        <v>37</v>
      </c>
      <c r="EUK1" s="4" t="s">
        <v>37</v>
      </c>
      <c r="EUL1" s="4" t="s">
        <v>37</v>
      </c>
      <c r="EUM1" s="4" t="s">
        <v>37</v>
      </c>
      <c r="EUN1" s="4" t="s">
        <v>37</v>
      </c>
      <c r="EUO1" s="4" t="s">
        <v>37</v>
      </c>
      <c r="EUP1" s="4" t="s">
        <v>37</v>
      </c>
      <c r="EUQ1" s="4" t="s">
        <v>37</v>
      </c>
      <c r="EUR1" s="4" t="s">
        <v>37</v>
      </c>
      <c r="EUS1" s="4" t="s">
        <v>37</v>
      </c>
      <c r="EUT1" s="4" t="s">
        <v>37</v>
      </c>
      <c r="EUU1" s="4" t="s">
        <v>37</v>
      </c>
      <c r="EUV1" s="4" t="s">
        <v>37</v>
      </c>
      <c r="EUW1" s="4" t="s">
        <v>37</v>
      </c>
      <c r="EUX1" s="4" t="s">
        <v>37</v>
      </c>
      <c r="EUY1" s="4" t="s">
        <v>37</v>
      </c>
      <c r="EUZ1" s="4" t="s">
        <v>37</v>
      </c>
      <c r="EVA1" s="4" t="s">
        <v>37</v>
      </c>
      <c r="EVB1" s="4" t="s">
        <v>37</v>
      </c>
      <c r="EVC1" s="4" t="s">
        <v>37</v>
      </c>
      <c r="EVD1" s="4" t="s">
        <v>37</v>
      </c>
      <c r="EVE1" s="4" t="s">
        <v>37</v>
      </c>
      <c r="EVF1" s="4" t="s">
        <v>37</v>
      </c>
      <c r="EVG1" s="4" t="s">
        <v>37</v>
      </c>
      <c r="EVH1" s="4" t="s">
        <v>37</v>
      </c>
      <c r="EVI1" s="4" t="s">
        <v>37</v>
      </c>
      <c r="EVJ1" s="4" t="s">
        <v>37</v>
      </c>
      <c r="EVK1" s="4" t="s">
        <v>37</v>
      </c>
      <c r="EVL1" s="4" t="s">
        <v>37</v>
      </c>
      <c r="EVM1" s="4" t="s">
        <v>37</v>
      </c>
      <c r="EVN1" s="4" t="s">
        <v>37</v>
      </c>
      <c r="EVO1" s="4" t="s">
        <v>37</v>
      </c>
      <c r="EVP1" s="4" t="s">
        <v>37</v>
      </c>
      <c r="EVQ1" s="4" t="s">
        <v>37</v>
      </c>
      <c r="EVR1" s="4" t="s">
        <v>37</v>
      </c>
      <c r="EVS1" s="4" t="s">
        <v>37</v>
      </c>
      <c r="EVT1" s="4" t="s">
        <v>37</v>
      </c>
      <c r="EVU1" s="4" t="s">
        <v>37</v>
      </c>
      <c r="EVV1" s="4" t="s">
        <v>37</v>
      </c>
      <c r="EVW1" s="4" t="s">
        <v>37</v>
      </c>
      <c r="EVX1" s="4" t="s">
        <v>37</v>
      </c>
      <c r="EVY1" s="4" t="s">
        <v>37</v>
      </c>
      <c r="EVZ1" s="4" t="s">
        <v>37</v>
      </c>
      <c r="EWA1" s="4" t="s">
        <v>37</v>
      </c>
      <c r="EWB1" s="4" t="s">
        <v>37</v>
      </c>
      <c r="EWC1" s="4" t="s">
        <v>37</v>
      </c>
      <c r="EWD1" s="4" t="s">
        <v>37</v>
      </c>
      <c r="EWE1" s="4" t="s">
        <v>37</v>
      </c>
      <c r="EWF1" s="4" t="s">
        <v>37</v>
      </c>
      <c r="EWG1" s="4" t="s">
        <v>37</v>
      </c>
      <c r="EWH1" s="4" t="s">
        <v>37</v>
      </c>
      <c r="EWI1" s="4" t="s">
        <v>37</v>
      </c>
      <c r="EWJ1" s="4" t="s">
        <v>37</v>
      </c>
      <c r="EWK1" s="4" t="s">
        <v>37</v>
      </c>
      <c r="EWL1" s="4" t="s">
        <v>37</v>
      </c>
      <c r="EWM1" s="4" t="s">
        <v>37</v>
      </c>
      <c r="EWN1" s="4" t="s">
        <v>37</v>
      </c>
      <c r="EWO1" s="4" t="s">
        <v>37</v>
      </c>
      <c r="EWP1" s="4" t="s">
        <v>37</v>
      </c>
      <c r="EWQ1" s="4" t="s">
        <v>37</v>
      </c>
      <c r="EWR1" s="4" t="s">
        <v>37</v>
      </c>
      <c r="EWS1" s="4" t="s">
        <v>37</v>
      </c>
      <c r="EWT1" s="4" t="s">
        <v>37</v>
      </c>
      <c r="EWU1" s="4" t="s">
        <v>37</v>
      </c>
      <c r="EWV1" s="4" t="s">
        <v>37</v>
      </c>
      <c r="EWW1" s="4" t="s">
        <v>37</v>
      </c>
      <c r="EWX1" s="4" t="s">
        <v>37</v>
      </c>
      <c r="EWY1" s="4" t="s">
        <v>37</v>
      </c>
      <c r="EWZ1" s="4" t="s">
        <v>37</v>
      </c>
      <c r="EXA1" s="4" t="s">
        <v>37</v>
      </c>
      <c r="EXB1" s="4" t="s">
        <v>37</v>
      </c>
      <c r="EXC1" s="4" t="s">
        <v>37</v>
      </c>
      <c r="EXD1" s="4" t="s">
        <v>37</v>
      </c>
      <c r="EXE1" s="4" t="s">
        <v>37</v>
      </c>
      <c r="EXF1" s="4" t="s">
        <v>37</v>
      </c>
      <c r="EXG1" s="4" t="s">
        <v>37</v>
      </c>
      <c r="EXH1" s="4" t="s">
        <v>37</v>
      </c>
      <c r="EXI1" s="4" t="s">
        <v>37</v>
      </c>
      <c r="EXJ1" s="4" t="s">
        <v>37</v>
      </c>
      <c r="EXK1" s="4" t="s">
        <v>37</v>
      </c>
      <c r="EXL1" s="4" t="s">
        <v>37</v>
      </c>
      <c r="EXM1" s="4" t="s">
        <v>37</v>
      </c>
      <c r="EXN1" s="4" t="s">
        <v>37</v>
      </c>
      <c r="EXO1" s="4" t="s">
        <v>37</v>
      </c>
      <c r="EXP1" s="4" t="s">
        <v>37</v>
      </c>
      <c r="EXQ1" s="4" t="s">
        <v>37</v>
      </c>
      <c r="EXR1" s="4" t="s">
        <v>37</v>
      </c>
      <c r="EXS1" s="4" t="s">
        <v>37</v>
      </c>
      <c r="EXT1" s="4" t="s">
        <v>37</v>
      </c>
      <c r="EXU1" s="4" t="s">
        <v>37</v>
      </c>
      <c r="EXV1" s="4" t="s">
        <v>37</v>
      </c>
      <c r="EXW1" s="4" t="s">
        <v>37</v>
      </c>
      <c r="EXX1" s="4" t="s">
        <v>37</v>
      </c>
      <c r="EXY1" s="4" t="s">
        <v>37</v>
      </c>
      <c r="EXZ1" s="4" t="s">
        <v>37</v>
      </c>
      <c r="EYA1" s="4" t="s">
        <v>37</v>
      </c>
      <c r="EYB1" s="4" t="s">
        <v>37</v>
      </c>
      <c r="EYC1" s="4" t="s">
        <v>37</v>
      </c>
      <c r="EYD1" s="4" t="s">
        <v>37</v>
      </c>
      <c r="EYE1" s="4" t="s">
        <v>37</v>
      </c>
      <c r="EYF1" s="4" t="s">
        <v>37</v>
      </c>
      <c r="EYG1" s="4" t="s">
        <v>37</v>
      </c>
      <c r="EYH1" s="4" t="s">
        <v>37</v>
      </c>
      <c r="EYI1" s="4" t="s">
        <v>37</v>
      </c>
      <c r="EYJ1" s="4" t="s">
        <v>37</v>
      </c>
      <c r="EYK1" s="4" t="s">
        <v>37</v>
      </c>
      <c r="EYL1" s="4" t="s">
        <v>37</v>
      </c>
      <c r="EYM1" s="4" t="s">
        <v>37</v>
      </c>
      <c r="EYN1" s="4" t="s">
        <v>37</v>
      </c>
      <c r="EYO1" s="4" t="s">
        <v>37</v>
      </c>
      <c r="EYP1" s="4" t="s">
        <v>37</v>
      </c>
      <c r="EYQ1" s="4" t="s">
        <v>37</v>
      </c>
      <c r="EYR1" s="4" t="s">
        <v>37</v>
      </c>
      <c r="EYS1" s="4" t="s">
        <v>37</v>
      </c>
      <c r="EYT1" s="4" t="s">
        <v>37</v>
      </c>
      <c r="EYU1" s="4" t="s">
        <v>37</v>
      </c>
      <c r="EYV1" s="4" t="s">
        <v>37</v>
      </c>
      <c r="EYW1" s="4" t="s">
        <v>37</v>
      </c>
      <c r="EYX1" s="4" t="s">
        <v>37</v>
      </c>
      <c r="EYY1" s="4" t="s">
        <v>37</v>
      </c>
      <c r="EYZ1" s="4" t="s">
        <v>37</v>
      </c>
      <c r="EZA1" s="4" t="s">
        <v>37</v>
      </c>
      <c r="EZB1" s="4" t="s">
        <v>37</v>
      </c>
      <c r="EZC1" s="4" t="s">
        <v>37</v>
      </c>
      <c r="EZD1" s="4" t="s">
        <v>37</v>
      </c>
      <c r="EZE1" s="4" t="s">
        <v>37</v>
      </c>
      <c r="EZF1" s="4" t="s">
        <v>37</v>
      </c>
      <c r="EZG1" s="4" t="s">
        <v>37</v>
      </c>
      <c r="EZH1" s="4" t="s">
        <v>37</v>
      </c>
      <c r="EZI1" s="4" t="s">
        <v>37</v>
      </c>
      <c r="EZJ1" s="4" t="s">
        <v>37</v>
      </c>
      <c r="EZK1" s="4" t="s">
        <v>37</v>
      </c>
      <c r="EZL1" s="4" t="s">
        <v>37</v>
      </c>
      <c r="EZM1" s="4" t="s">
        <v>37</v>
      </c>
      <c r="EZN1" s="4" t="s">
        <v>37</v>
      </c>
      <c r="EZO1" s="4" t="s">
        <v>37</v>
      </c>
      <c r="EZP1" s="4" t="s">
        <v>37</v>
      </c>
      <c r="EZQ1" s="4" t="s">
        <v>37</v>
      </c>
      <c r="EZR1" s="4" t="s">
        <v>37</v>
      </c>
      <c r="EZS1" s="4" t="s">
        <v>37</v>
      </c>
      <c r="EZT1" s="4" t="s">
        <v>37</v>
      </c>
      <c r="EZU1" s="4" t="s">
        <v>37</v>
      </c>
      <c r="EZV1" s="4" t="s">
        <v>37</v>
      </c>
      <c r="EZW1" s="4" t="s">
        <v>37</v>
      </c>
      <c r="EZX1" s="4" t="s">
        <v>37</v>
      </c>
      <c r="EZY1" s="4" t="s">
        <v>37</v>
      </c>
      <c r="EZZ1" s="4" t="s">
        <v>37</v>
      </c>
      <c r="FAA1" s="4" t="s">
        <v>37</v>
      </c>
      <c r="FAB1" s="4" t="s">
        <v>37</v>
      </c>
      <c r="FAC1" s="4" t="s">
        <v>37</v>
      </c>
      <c r="FAD1" s="4" t="s">
        <v>37</v>
      </c>
      <c r="FAE1" s="4" t="s">
        <v>37</v>
      </c>
      <c r="FAF1" s="4" t="s">
        <v>37</v>
      </c>
      <c r="FAG1" s="4" t="s">
        <v>37</v>
      </c>
      <c r="FAH1" s="4" t="s">
        <v>37</v>
      </c>
      <c r="FAI1" s="4" t="s">
        <v>37</v>
      </c>
      <c r="FAJ1" s="4" t="s">
        <v>37</v>
      </c>
      <c r="FAK1" s="4" t="s">
        <v>37</v>
      </c>
      <c r="FAL1" s="4" t="s">
        <v>37</v>
      </c>
      <c r="FAM1" s="4" t="s">
        <v>37</v>
      </c>
      <c r="FAN1" s="4" t="s">
        <v>37</v>
      </c>
      <c r="FAO1" s="4" t="s">
        <v>37</v>
      </c>
      <c r="FAP1" s="4" t="s">
        <v>37</v>
      </c>
      <c r="FAQ1" s="4" t="s">
        <v>37</v>
      </c>
      <c r="FAR1" s="4" t="s">
        <v>37</v>
      </c>
      <c r="FAS1" s="4" t="s">
        <v>37</v>
      </c>
      <c r="FAT1" s="4" t="s">
        <v>37</v>
      </c>
      <c r="FAU1" s="4" t="s">
        <v>37</v>
      </c>
      <c r="FAV1" s="4" t="s">
        <v>37</v>
      </c>
      <c r="FAW1" s="4" t="s">
        <v>37</v>
      </c>
      <c r="FAX1" s="4" t="s">
        <v>37</v>
      </c>
      <c r="FAY1" s="4" t="s">
        <v>37</v>
      </c>
      <c r="FAZ1" s="4" t="s">
        <v>37</v>
      </c>
      <c r="FBA1" s="4" t="s">
        <v>37</v>
      </c>
      <c r="FBB1" s="4" t="s">
        <v>37</v>
      </c>
      <c r="FBC1" s="4" t="s">
        <v>37</v>
      </c>
      <c r="FBD1" s="4" t="s">
        <v>37</v>
      </c>
      <c r="FBE1" s="4" t="s">
        <v>37</v>
      </c>
      <c r="FBF1" s="4" t="s">
        <v>37</v>
      </c>
      <c r="FBG1" s="4" t="s">
        <v>37</v>
      </c>
      <c r="FBH1" s="4" t="s">
        <v>37</v>
      </c>
      <c r="FBI1" s="4" t="s">
        <v>37</v>
      </c>
      <c r="FBJ1" s="4" t="s">
        <v>37</v>
      </c>
      <c r="FBK1" s="4" t="s">
        <v>37</v>
      </c>
      <c r="FBL1" s="4" t="s">
        <v>37</v>
      </c>
      <c r="FBM1" s="4" t="s">
        <v>37</v>
      </c>
      <c r="FBN1" s="4" t="s">
        <v>37</v>
      </c>
      <c r="FBO1" s="4" t="s">
        <v>37</v>
      </c>
      <c r="FBP1" s="4" t="s">
        <v>37</v>
      </c>
      <c r="FBQ1" s="4" t="s">
        <v>37</v>
      </c>
      <c r="FBR1" s="4" t="s">
        <v>37</v>
      </c>
      <c r="FBS1" s="4" t="s">
        <v>37</v>
      </c>
      <c r="FBT1" s="4" t="s">
        <v>37</v>
      </c>
      <c r="FBU1" s="4" t="s">
        <v>37</v>
      </c>
      <c r="FBV1" s="4" t="s">
        <v>37</v>
      </c>
      <c r="FBW1" s="4" t="s">
        <v>37</v>
      </c>
      <c r="FBX1" s="4" t="s">
        <v>37</v>
      </c>
      <c r="FBY1" s="4" t="s">
        <v>37</v>
      </c>
      <c r="FBZ1" s="4" t="s">
        <v>37</v>
      </c>
      <c r="FCA1" s="4" t="s">
        <v>37</v>
      </c>
      <c r="FCB1" s="4" t="s">
        <v>37</v>
      </c>
      <c r="FCC1" s="4" t="s">
        <v>37</v>
      </c>
      <c r="FCD1" s="4" t="s">
        <v>37</v>
      </c>
      <c r="FCE1" s="4" t="s">
        <v>37</v>
      </c>
      <c r="FCF1" s="4" t="s">
        <v>37</v>
      </c>
      <c r="FCG1" s="4" t="s">
        <v>37</v>
      </c>
      <c r="FCH1" s="4" t="s">
        <v>37</v>
      </c>
      <c r="FCI1" s="4" t="s">
        <v>37</v>
      </c>
      <c r="FCJ1" s="4" t="s">
        <v>37</v>
      </c>
      <c r="FCK1" s="4" t="s">
        <v>37</v>
      </c>
      <c r="FCL1" s="4" t="s">
        <v>37</v>
      </c>
      <c r="FCM1" s="4" t="s">
        <v>37</v>
      </c>
      <c r="FCN1" s="4" t="s">
        <v>37</v>
      </c>
      <c r="FCO1" s="4" t="s">
        <v>37</v>
      </c>
      <c r="FCP1" s="4" t="s">
        <v>37</v>
      </c>
      <c r="FCQ1" s="4" t="s">
        <v>37</v>
      </c>
      <c r="FCR1" s="4" t="s">
        <v>37</v>
      </c>
      <c r="FCS1" s="4" t="s">
        <v>37</v>
      </c>
      <c r="FCT1" s="4" t="s">
        <v>37</v>
      </c>
      <c r="FCU1" s="4" t="s">
        <v>37</v>
      </c>
      <c r="FCV1" s="4" t="s">
        <v>37</v>
      </c>
      <c r="FCW1" s="4" t="s">
        <v>37</v>
      </c>
      <c r="FCX1" s="4" t="s">
        <v>37</v>
      </c>
      <c r="FCY1" s="4" t="s">
        <v>37</v>
      </c>
      <c r="FCZ1" s="4" t="s">
        <v>37</v>
      </c>
      <c r="FDA1" s="4" t="s">
        <v>37</v>
      </c>
      <c r="FDB1" s="4" t="s">
        <v>37</v>
      </c>
      <c r="FDC1" s="4" t="s">
        <v>37</v>
      </c>
      <c r="FDD1" s="4" t="s">
        <v>37</v>
      </c>
      <c r="FDE1" s="4" t="s">
        <v>37</v>
      </c>
      <c r="FDF1" s="4" t="s">
        <v>37</v>
      </c>
      <c r="FDG1" s="4" t="s">
        <v>37</v>
      </c>
      <c r="FDH1" s="4" t="s">
        <v>37</v>
      </c>
      <c r="FDI1" s="4" t="s">
        <v>37</v>
      </c>
      <c r="FDJ1" s="4" t="s">
        <v>37</v>
      </c>
      <c r="FDK1" s="4" t="s">
        <v>37</v>
      </c>
      <c r="FDL1" s="4" t="s">
        <v>37</v>
      </c>
      <c r="FDM1" s="4" t="s">
        <v>37</v>
      </c>
      <c r="FDN1" s="4" t="s">
        <v>37</v>
      </c>
      <c r="FDO1" s="4" t="s">
        <v>37</v>
      </c>
      <c r="FDP1" s="4" t="s">
        <v>37</v>
      </c>
      <c r="FDQ1" s="4" t="s">
        <v>37</v>
      </c>
      <c r="FDR1" s="4" t="s">
        <v>37</v>
      </c>
      <c r="FDS1" s="4" t="s">
        <v>37</v>
      </c>
      <c r="FDT1" s="4" t="s">
        <v>37</v>
      </c>
      <c r="FDU1" s="4" t="s">
        <v>37</v>
      </c>
      <c r="FDV1" s="4" t="s">
        <v>37</v>
      </c>
      <c r="FDW1" s="4" t="s">
        <v>37</v>
      </c>
      <c r="FDX1" s="4" t="s">
        <v>37</v>
      </c>
      <c r="FDY1" s="4" t="s">
        <v>37</v>
      </c>
      <c r="FDZ1" s="4" t="s">
        <v>37</v>
      </c>
      <c r="FEA1" s="4" t="s">
        <v>37</v>
      </c>
      <c r="FEB1" s="4" t="s">
        <v>37</v>
      </c>
      <c r="FEC1" s="4" t="s">
        <v>37</v>
      </c>
      <c r="FED1" s="4" t="s">
        <v>37</v>
      </c>
      <c r="FEE1" s="4" t="s">
        <v>37</v>
      </c>
      <c r="FEF1" s="4" t="s">
        <v>37</v>
      </c>
      <c r="FEG1" s="4" t="s">
        <v>37</v>
      </c>
      <c r="FEH1" s="4" t="s">
        <v>37</v>
      </c>
      <c r="FEI1" s="4" t="s">
        <v>37</v>
      </c>
      <c r="FEJ1" s="4" t="s">
        <v>37</v>
      </c>
      <c r="FEK1" s="4" t="s">
        <v>37</v>
      </c>
      <c r="FEL1" s="4" t="s">
        <v>37</v>
      </c>
      <c r="FEM1" s="4" t="s">
        <v>37</v>
      </c>
      <c r="FEN1" s="4" t="s">
        <v>37</v>
      </c>
      <c r="FEO1" s="4" t="s">
        <v>37</v>
      </c>
      <c r="FEP1" s="4" t="s">
        <v>37</v>
      </c>
      <c r="FEQ1" s="4" t="s">
        <v>37</v>
      </c>
      <c r="FER1" s="4" t="s">
        <v>37</v>
      </c>
      <c r="FES1" s="4" t="s">
        <v>37</v>
      </c>
      <c r="FET1" s="4" t="s">
        <v>37</v>
      </c>
      <c r="FEU1" s="4" t="s">
        <v>37</v>
      </c>
      <c r="FEV1" s="4" t="s">
        <v>37</v>
      </c>
      <c r="FEW1" s="4" t="s">
        <v>37</v>
      </c>
      <c r="FEX1" s="4" t="s">
        <v>37</v>
      </c>
      <c r="FEY1" s="4" t="s">
        <v>37</v>
      </c>
      <c r="FEZ1" s="4" t="s">
        <v>37</v>
      </c>
      <c r="FFA1" s="4" t="s">
        <v>37</v>
      </c>
      <c r="FFB1" s="4" t="s">
        <v>37</v>
      </c>
      <c r="FFC1" s="4" t="s">
        <v>37</v>
      </c>
      <c r="FFD1" s="4" t="s">
        <v>37</v>
      </c>
      <c r="FFE1" s="4" t="s">
        <v>37</v>
      </c>
      <c r="FFF1" s="4" t="s">
        <v>37</v>
      </c>
      <c r="FFG1" s="4" t="s">
        <v>37</v>
      </c>
      <c r="FFH1" s="4" t="s">
        <v>37</v>
      </c>
      <c r="FFI1" s="4" t="s">
        <v>37</v>
      </c>
      <c r="FFJ1" s="4" t="s">
        <v>37</v>
      </c>
      <c r="FFK1" s="4" t="s">
        <v>37</v>
      </c>
      <c r="FFL1" s="4" t="s">
        <v>37</v>
      </c>
      <c r="FFM1" s="4" t="s">
        <v>37</v>
      </c>
      <c r="FFN1" s="4" t="s">
        <v>37</v>
      </c>
      <c r="FFO1" s="4" t="s">
        <v>37</v>
      </c>
      <c r="FFP1" s="4" t="s">
        <v>37</v>
      </c>
      <c r="FFQ1" s="4" t="s">
        <v>37</v>
      </c>
      <c r="FFR1" s="4" t="s">
        <v>37</v>
      </c>
      <c r="FFS1" s="4" t="s">
        <v>37</v>
      </c>
      <c r="FFT1" s="4" t="s">
        <v>37</v>
      </c>
      <c r="FFU1" s="4" t="s">
        <v>37</v>
      </c>
      <c r="FFV1" s="4" t="s">
        <v>37</v>
      </c>
      <c r="FFW1" s="4" t="s">
        <v>37</v>
      </c>
      <c r="FFX1" s="4" t="s">
        <v>37</v>
      </c>
      <c r="FFY1" s="4" t="s">
        <v>37</v>
      </c>
      <c r="FFZ1" s="4" t="s">
        <v>37</v>
      </c>
      <c r="FGA1" s="4" t="s">
        <v>37</v>
      </c>
      <c r="FGB1" s="4" t="s">
        <v>37</v>
      </c>
      <c r="FGC1" s="4" t="s">
        <v>37</v>
      </c>
      <c r="FGD1" s="4" t="s">
        <v>37</v>
      </c>
      <c r="FGE1" s="4" t="s">
        <v>37</v>
      </c>
      <c r="FGF1" s="4" t="s">
        <v>37</v>
      </c>
      <c r="FGG1" s="4" t="s">
        <v>37</v>
      </c>
      <c r="FGH1" s="4" t="s">
        <v>37</v>
      </c>
      <c r="FGI1" s="4" t="s">
        <v>37</v>
      </c>
      <c r="FGJ1" s="4" t="s">
        <v>37</v>
      </c>
      <c r="FGK1" s="4" t="s">
        <v>37</v>
      </c>
      <c r="FGL1" s="4" t="s">
        <v>37</v>
      </c>
      <c r="FGM1" s="4" t="s">
        <v>37</v>
      </c>
      <c r="FGN1" s="4" t="s">
        <v>37</v>
      </c>
      <c r="FGO1" s="4" t="s">
        <v>37</v>
      </c>
      <c r="FGP1" s="4" t="s">
        <v>37</v>
      </c>
      <c r="FGQ1" s="4" t="s">
        <v>37</v>
      </c>
      <c r="FGR1" s="4" t="s">
        <v>37</v>
      </c>
      <c r="FGS1" s="4" t="s">
        <v>37</v>
      </c>
      <c r="FGT1" s="4" t="s">
        <v>37</v>
      </c>
      <c r="FGU1" s="4" t="s">
        <v>37</v>
      </c>
      <c r="FGV1" s="4" t="s">
        <v>37</v>
      </c>
      <c r="FGW1" s="4" t="s">
        <v>37</v>
      </c>
      <c r="FGX1" s="4" t="s">
        <v>37</v>
      </c>
      <c r="FGY1" s="4" t="s">
        <v>37</v>
      </c>
      <c r="FGZ1" s="4" t="s">
        <v>37</v>
      </c>
      <c r="FHA1" s="4" t="s">
        <v>37</v>
      </c>
      <c r="FHB1" s="4" t="s">
        <v>37</v>
      </c>
      <c r="FHC1" s="4" t="s">
        <v>37</v>
      </c>
      <c r="FHD1" s="4" t="s">
        <v>37</v>
      </c>
      <c r="FHE1" s="4" t="s">
        <v>37</v>
      </c>
      <c r="FHF1" s="4" t="s">
        <v>37</v>
      </c>
      <c r="FHG1" s="4" t="s">
        <v>37</v>
      </c>
      <c r="FHH1" s="4" t="s">
        <v>37</v>
      </c>
      <c r="FHI1" s="4" t="s">
        <v>37</v>
      </c>
      <c r="FHJ1" s="4" t="s">
        <v>37</v>
      </c>
      <c r="FHK1" s="4" t="s">
        <v>37</v>
      </c>
      <c r="FHL1" s="4" t="s">
        <v>37</v>
      </c>
      <c r="FHM1" s="4" t="s">
        <v>37</v>
      </c>
      <c r="FHN1" s="4" t="s">
        <v>37</v>
      </c>
      <c r="FHO1" s="4" t="s">
        <v>37</v>
      </c>
      <c r="FHP1" s="4" t="s">
        <v>37</v>
      </c>
      <c r="FHQ1" s="4" t="s">
        <v>37</v>
      </c>
      <c r="FHR1" s="4" t="s">
        <v>37</v>
      </c>
      <c r="FHS1" s="4" t="s">
        <v>37</v>
      </c>
      <c r="FHT1" s="4" t="s">
        <v>37</v>
      </c>
      <c r="FHU1" s="4" t="s">
        <v>37</v>
      </c>
      <c r="FHV1" s="4" t="s">
        <v>37</v>
      </c>
      <c r="FHW1" s="4" t="s">
        <v>37</v>
      </c>
      <c r="FHX1" s="4" t="s">
        <v>37</v>
      </c>
      <c r="FHY1" s="4" t="s">
        <v>37</v>
      </c>
      <c r="FHZ1" s="4" t="s">
        <v>37</v>
      </c>
      <c r="FIA1" s="4" t="s">
        <v>37</v>
      </c>
      <c r="FIB1" s="4" t="s">
        <v>37</v>
      </c>
      <c r="FIC1" s="4" t="s">
        <v>37</v>
      </c>
      <c r="FID1" s="4" t="s">
        <v>37</v>
      </c>
      <c r="FIE1" s="4" t="s">
        <v>37</v>
      </c>
      <c r="FIF1" s="4" t="s">
        <v>37</v>
      </c>
      <c r="FIG1" s="4" t="s">
        <v>37</v>
      </c>
      <c r="FIH1" s="4" t="s">
        <v>37</v>
      </c>
      <c r="FII1" s="4" t="s">
        <v>37</v>
      </c>
      <c r="FIJ1" s="4" t="s">
        <v>37</v>
      </c>
      <c r="FIK1" s="4" t="s">
        <v>37</v>
      </c>
      <c r="FIL1" s="4" t="s">
        <v>37</v>
      </c>
      <c r="FIM1" s="4" t="s">
        <v>37</v>
      </c>
      <c r="FIN1" s="4" t="s">
        <v>37</v>
      </c>
      <c r="FIO1" s="4" t="s">
        <v>37</v>
      </c>
      <c r="FIP1" s="4" t="s">
        <v>37</v>
      </c>
      <c r="FIQ1" s="4" t="s">
        <v>37</v>
      </c>
      <c r="FIR1" s="4" t="s">
        <v>37</v>
      </c>
      <c r="FIS1" s="4" t="s">
        <v>37</v>
      </c>
      <c r="FIT1" s="4" t="s">
        <v>37</v>
      </c>
      <c r="FIU1" s="4" t="s">
        <v>37</v>
      </c>
      <c r="FIV1" s="4" t="s">
        <v>37</v>
      </c>
      <c r="FIW1" s="4" t="s">
        <v>37</v>
      </c>
      <c r="FIX1" s="4" t="s">
        <v>37</v>
      </c>
      <c r="FIY1" s="4" t="s">
        <v>37</v>
      </c>
      <c r="FIZ1" s="4" t="s">
        <v>37</v>
      </c>
      <c r="FJA1" s="4" t="s">
        <v>37</v>
      </c>
      <c r="FJB1" s="4" t="s">
        <v>37</v>
      </c>
      <c r="FJC1" s="4" t="s">
        <v>37</v>
      </c>
      <c r="FJD1" s="4" t="s">
        <v>37</v>
      </c>
      <c r="FJE1" s="4" t="s">
        <v>37</v>
      </c>
      <c r="FJF1" s="4" t="s">
        <v>37</v>
      </c>
      <c r="FJG1" s="4" t="s">
        <v>37</v>
      </c>
      <c r="FJH1" s="4" t="s">
        <v>37</v>
      </c>
      <c r="FJI1" s="4" t="s">
        <v>37</v>
      </c>
      <c r="FJJ1" s="4" t="s">
        <v>37</v>
      </c>
      <c r="FJK1" s="4" t="s">
        <v>37</v>
      </c>
      <c r="FJL1" s="4" t="s">
        <v>37</v>
      </c>
      <c r="FJM1" s="4" t="s">
        <v>37</v>
      </c>
      <c r="FJN1" s="4" t="s">
        <v>37</v>
      </c>
      <c r="FJO1" s="4" t="s">
        <v>37</v>
      </c>
      <c r="FJP1" s="4" t="s">
        <v>37</v>
      </c>
      <c r="FJQ1" s="4" t="s">
        <v>37</v>
      </c>
      <c r="FJR1" s="4" t="s">
        <v>37</v>
      </c>
      <c r="FJS1" s="4" t="s">
        <v>37</v>
      </c>
      <c r="FJT1" s="4" t="s">
        <v>37</v>
      </c>
      <c r="FJU1" s="4" t="s">
        <v>37</v>
      </c>
      <c r="FJV1" s="4" t="s">
        <v>37</v>
      </c>
      <c r="FJW1" s="4" t="s">
        <v>37</v>
      </c>
      <c r="FJX1" s="4" t="s">
        <v>37</v>
      </c>
      <c r="FJY1" s="4" t="s">
        <v>37</v>
      </c>
      <c r="FJZ1" s="4" t="s">
        <v>37</v>
      </c>
      <c r="FKA1" s="4" t="s">
        <v>37</v>
      </c>
      <c r="FKB1" s="4" t="s">
        <v>37</v>
      </c>
      <c r="FKC1" s="4" t="s">
        <v>37</v>
      </c>
      <c r="FKD1" s="4" t="s">
        <v>37</v>
      </c>
      <c r="FKE1" s="4" t="s">
        <v>37</v>
      </c>
      <c r="FKF1" s="4" t="s">
        <v>37</v>
      </c>
      <c r="FKG1" s="4" t="s">
        <v>37</v>
      </c>
      <c r="FKH1" s="4" t="s">
        <v>37</v>
      </c>
      <c r="FKI1" s="4" t="s">
        <v>37</v>
      </c>
      <c r="FKJ1" s="4" t="s">
        <v>37</v>
      </c>
      <c r="FKK1" s="4" t="s">
        <v>37</v>
      </c>
      <c r="FKL1" s="4" t="s">
        <v>37</v>
      </c>
      <c r="FKM1" s="4" t="s">
        <v>37</v>
      </c>
      <c r="FKN1" s="4" t="s">
        <v>37</v>
      </c>
      <c r="FKO1" s="4" t="s">
        <v>37</v>
      </c>
      <c r="FKP1" s="4" t="s">
        <v>37</v>
      </c>
      <c r="FKQ1" s="4" t="s">
        <v>37</v>
      </c>
      <c r="FKR1" s="4" t="s">
        <v>37</v>
      </c>
      <c r="FKS1" s="4" t="s">
        <v>37</v>
      </c>
      <c r="FKT1" s="4" t="s">
        <v>37</v>
      </c>
      <c r="FKU1" s="4" t="s">
        <v>37</v>
      </c>
      <c r="FKV1" s="4" t="s">
        <v>37</v>
      </c>
      <c r="FKW1" s="4" t="s">
        <v>37</v>
      </c>
      <c r="FKX1" s="4" t="s">
        <v>37</v>
      </c>
      <c r="FKY1" s="4" t="s">
        <v>37</v>
      </c>
      <c r="FKZ1" s="4" t="s">
        <v>37</v>
      </c>
      <c r="FLA1" s="4" t="s">
        <v>37</v>
      </c>
      <c r="FLB1" s="4" t="s">
        <v>37</v>
      </c>
      <c r="FLC1" s="4" t="s">
        <v>37</v>
      </c>
      <c r="FLD1" s="4" t="s">
        <v>37</v>
      </c>
      <c r="FLE1" s="4" t="s">
        <v>37</v>
      </c>
      <c r="FLF1" s="4" t="s">
        <v>37</v>
      </c>
      <c r="FLG1" s="4" t="s">
        <v>37</v>
      </c>
      <c r="FLH1" s="4" t="s">
        <v>37</v>
      </c>
      <c r="FLI1" s="4" t="s">
        <v>37</v>
      </c>
      <c r="FLJ1" s="4" t="s">
        <v>37</v>
      </c>
      <c r="FLK1" s="4" t="s">
        <v>37</v>
      </c>
      <c r="FLL1" s="4" t="s">
        <v>37</v>
      </c>
      <c r="FLM1" s="4" t="s">
        <v>37</v>
      </c>
      <c r="FLN1" s="4" t="s">
        <v>37</v>
      </c>
      <c r="FLO1" s="4" t="s">
        <v>37</v>
      </c>
      <c r="FLP1" s="4" t="s">
        <v>37</v>
      </c>
      <c r="FLQ1" s="4" t="s">
        <v>37</v>
      </c>
      <c r="FLR1" s="4" t="s">
        <v>37</v>
      </c>
      <c r="FLS1" s="4" t="s">
        <v>37</v>
      </c>
      <c r="FLT1" s="4" t="s">
        <v>37</v>
      </c>
      <c r="FLU1" s="4" t="s">
        <v>37</v>
      </c>
      <c r="FLV1" s="4" t="s">
        <v>37</v>
      </c>
      <c r="FLW1" s="4" t="s">
        <v>37</v>
      </c>
      <c r="FLX1" s="4" t="s">
        <v>37</v>
      </c>
      <c r="FLY1" s="4" t="s">
        <v>37</v>
      </c>
      <c r="FLZ1" s="4" t="s">
        <v>37</v>
      </c>
      <c r="FMA1" s="4" t="s">
        <v>37</v>
      </c>
      <c r="FMB1" s="4" t="s">
        <v>37</v>
      </c>
      <c r="FMC1" s="4" t="s">
        <v>37</v>
      </c>
      <c r="FMD1" s="4" t="s">
        <v>37</v>
      </c>
      <c r="FME1" s="4" t="s">
        <v>37</v>
      </c>
      <c r="FMF1" s="4" t="s">
        <v>37</v>
      </c>
      <c r="FMG1" s="4" t="s">
        <v>37</v>
      </c>
      <c r="FMH1" s="4" t="s">
        <v>37</v>
      </c>
      <c r="FMI1" s="4" t="s">
        <v>37</v>
      </c>
      <c r="FMJ1" s="4" t="s">
        <v>37</v>
      </c>
      <c r="FMK1" s="4" t="s">
        <v>37</v>
      </c>
      <c r="FML1" s="4" t="s">
        <v>37</v>
      </c>
      <c r="FMM1" s="4" t="s">
        <v>37</v>
      </c>
      <c r="FMN1" s="4" t="s">
        <v>37</v>
      </c>
      <c r="FMO1" s="4" t="s">
        <v>37</v>
      </c>
      <c r="FMP1" s="4" t="s">
        <v>37</v>
      </c>
      <c r="FMQ1" s="4" t="s">
        <v>37</v>
      </c>
      <c r="FMR1" s="4" t="s">
        <v>37</v>
      </c>
      <c r="FMS1" s="4" t="s">
        <v>37</v>
      </c>
      <c r="FMT1" s="4" t="s">
        <v>37</v>
      </c>
      <c r="FMU1" s="4" t="s">
        <v>37</v>
      </c>
      <c r="FMV1" s="4" t="s">
        <v>37</v>
      </c>
      <c r="FMW1" s="4" t="s">
        <v>37</v>
      </c>
      <c r="FMX1" s="4" t="s">
        <v>37</v>
      </c>
      <c r="FMY1" s="4" t="s">
        <v>37</v>
      </c>
      <c r="FMZ1" s="4" t="s">
        <v>37</v>
      </c>
      <c r="FNA1" s="4" t="s">
        <v>37</v>
      </c>
      <c r="FNB1" s="4" t="s">
        <v>37</v>
      </c>
      <c r="FNC1" s="4" t="s">
        <v>37</v>
      </c>
      <c r="FND1" s="4" t="s">
        <v>37</v>
      </c>
      <c r="FNE1" s="4" t="s">
        <v>37</v>
      </c>
      <c r="FNF1" s="4" t="s">
        <v>37</v>
      </c>
      <c r="FNG1" s="4" t="s">
        <v>37</v>
      </c>
      <c r="FNH1" s="4" t="s">
        <v>37</v>
      </c>
      <c r="FNI1" s="4" t="s">
        <v>37</v>
      </c>
      <c r="FNJ1" s="4" t="s">
        <v>37</v>
      </c>
      <c r="FNK1" s="4" t="s">
        <v>37</v>
      </c>
      <c r="FNL1" s="4" t="s">
        <v>37</v>
      </c>
      <c r="FNM1" s="4" t="s">
        <v>37</v>
      </c>
      <c r="FNN1" s="4" t="s">
        <v>37</v>
      </c>
      <c r="FNO1" s="4" t="s">
        <v>37</v>
      </c>
      <c r="FNP1" s="4" t="s">
        <v>37</v>
      </c>
      <c r="FNQ1" s="4" t="s">
        <v>37</v>
      </c>
      <c r="FNR1" s="4" t="s">
        <v>37</v>
      </c>
      <c r="FNS1" s="4" t="s">
        <v>37</v>
      </c>
      <c r="FNT1" s="4" t="s">
        <v>37</v>
      </c>
      <c r="FNU1" s="4" t="s">
        <v>37</v>
      </c>
      <c r="FNV1" s="4" t="s">
        <v>37</v>
      </c>
      <c r="FNW1" s="4" t="s">
        <v>37</v>
      </c>
      <c r="FNX1" s="4" t="s">
        <v>37</v>
      </c>
      <c r="FNY1" s="4" t="s">
        <v>37</v>
      </c>
      <c r="FNZ1" s="4" t="s">
        <v>37</v>
      </c>
      <c r="FOA1" s="4" t="s">
        <v>37</v>
      </c>
      <c r="FOB1" s="4" t="s">
        <v>37</v>
      </c>
      <c r="FOC1" s="4" t="s">
        <v>37</v>
      </c>
      <c r="FOD1" s="4" t="s">
        <v>37</v>
      </c>
      <c r="FOE1" s="4" t="s">
        <v>37</v>
      </c>
      <c r="FOF1" s="4" t="s">
        <v>37</v>
      </c>
      <c r="FOG1" s="4" t="s">
        <v>37</v>
      </c>
      <c r="FOH1" s="4" t="s">
        <v>37</v>
      </c>
      <c r="FOI1" s="4" t="s">
        <v>37</v>
      </c>
      <c r="FOJ1" s="4" t="s">
        <v>37</v>
      </c>
      <c r="FOK1" s="4" t="s">
        <v>37</v>
      </c>
      <c r="FOL1" s="4" t="s">
        <v>37</v>
      </c>
      <c r="FOM1" s="4" t="s">
        <v>37</v>
      </c>
      <c r="FON1" s="4" t="s">
        <v>37</v>
      </c>
      <c r="FOO1" s="4" t="s">
        <v>37</v>
      </c>
      <c r="FOP1" s="4" t="s">
        <v>37</v>
      </c>
      <c r="FOQ1" s="4" t="s">
        <v>37</v>
      </c>
      <c r="FOR1" s="4" t="s">
        <v>37</v>
      </c>
      <c r="FOS1" s="4" t="s">
        <v>37</v>
      </c>
      <c r="FOT1" s="4" t="s">
        <v>37</v>
      </c>
      <c r="FOU1" s="4" t="s">
        <v>37</v>
      </c>
      <c r="FOV1" s="4" t="s">
        <v>37</v>
      </c>
      <c r="FOW1" s="4" t="s">
        <v>37</v>
      </c>
      <c r="FOX1" s="4" t="s">
        <v>37</v>
      </c>
      <c r="FOY1" s="4" t="s">
        <v>37</v>
      </c>
      <c r="FOZ1" s="4" t="s">
        <v>37</v>
      </c>
      <c r="FPA1" s="4" t="s">
        <v>37</v>
      </c>
      <c r="FPB1" s="4" t="s">
        <v>37</v>
      </c>
      <c r="FPC1" s="4" t="s">
        <v>37</v>
      </c>
      <c r="FPD1" s="4" t="s">
        <v>37</v>
      </c>
      <c r="FPE1" s="4" t="s">
        <v>37</v>
      </c>
      <c r="FPF1" s="4" t="s">
        <v>37</v>
      </c>
      <c r="FPG1" s="4" t="s">
        <v>37</v>
      </c>
      <c r="FPH1" s="4" t="s">
        <v>37</v>
      </c>
      <c r="FPI1" s="4" t="s">
        <v>37</v>
      </c>
      <c r="FPJ1" s="4" t="s">
        <v>37</v>
      </c>
      <c r="FPK1" s="4" t="s">
        <v>37</v>
      </c>
      <c r="FPL1" s="4" t="s">
        <v>37</v>
      </c>
      <c r="FPM1" s="4" t="s">
        <v>37</v>
      </c>
      <c r="FPN1" s="4" t="s">
        <v>37</v>
      </c>
      <c r="FPO1" s="4" t="s">
        <v>37</v>
      </c>
      <c r="FPP1" s="4" t="s">
        <v>37</v>
      </c>
      <c r="FPQ1" s="4" t="s">
        <v>37</v>
      </c>
      <c r="FPR1" s="4" t="s">
        <v>37</v>
      </c>
      <c r="FPS1" s="4" t="s">
        <v>37</v>
      </c>
      <c r="FPT1" s="4" t="s">
        <v>37</v>
      </c>
      <c r="FPU1" s="4" t="s">
        <v>37</v>
      </c>
      <c r="FPV1" s="4" t="s">
        <v>37</v>
      </c>
      <c r="FPW1" s="4" t="s">
        <v>37</v>
      </c>
      <c r="FPX1" s="4" t="s">
        <v>37</v>
      </c>
      <c r="FPY1" s="4" t="s">
        <v>37</v>
      </c>
      <c r="FPZ1" s="4" t="s">
        <v>37</v>
      </c>
      <c r="FQA1" s="4" t="s">
        <v>37</v>
      </c>
      <c r="FQB1" s="4" t="s">
        <v>37</v>
      </c>
      <c r="FQC1" s="4" t="s">
        <v>37</v>
      </c>
      <c r="FQD1" s="4" t="s">
        <v>37</v>
      </c>
      <c r="FQE1" s="4" t="s">
        <v>37</v>
      </c>
      <c r="FQF1" s="4" t="s">
        <v>37</v>
      </c>
      <c r="FQG1" s="4" t="s">
        <v>37</v>
      </c>
      <c r="FQH1" s="4" t="s">
        <v>37</v>
      </c>
      <c r="FQI1" s="4" t="s">
        <v>37</v>
      </c>
      <c r="FQJ1" s="4" t="s">
        <v>37</v>
      </c>
      <c r="FQK1" s="4" t="s">
        <v>37</v>
      </c>
      <c r="FQL1" s="4" t="s">
        <v>37</v>
      </c>
      <c r="FQM1" s="4" t="s">
        <v>37</v>
      </c>
      <c r="FQN1" s="4" t="s">
        <v>37</v>
      </c>
      <c r="FQO1" s="4" t="s">
        <v>37</v>
      </c>
      <c r="FQP1" s="4" t="s">
        <v>37</v>
      </c>
      <c r="FQQ1" s="4" t="s">
        <v>37</v>
      </c>
      <c r="FQR1" s="4" t="s">
        <v>37</v>
      </c>
      <c r="FQS1" s="4" t="s">
        <v>37</v>
      </c>
      <c r="FQT1" s="4" t="s">
        <v>37</v>
      </c>
      <c r="FQU1" s="4" t="s">
        <v>37</v>
      </c>
      <c r="FQV1" s="4" t="s">
        <v>37</v>
      </c>
      <c r="FQW1" s="4" t="s">
        <v>37</v>
      </c>
      <c r="FQX1" s="4" t="s">
        <v>37</v>
      </c>
      <c r="FQY1" s="4" t="s">
        <v>37</v>
      </c>
      <c r="FQZ1" s="4" t="s">
        <v>37</v>
      </c>
      <c r="FRA1" s="4" t="s">
        <v>37</v>
      </c>
      <c r="FRB1" s="4" t="s">
        <v>37</v>
      </c>
      <c r="FRC1" s="4" t="s">
        <v>37</v>
      </c>
      <c r="FRD1" s="4" t="s">
        <v>37</v>
      </c>
      <c r="FRE1" s="4" t="s">
        <v>37</v>
      </c>
      <c r="FRF1" s="4" t="s">
        <v>37</v>
      </c>
      <c r="FRG1" s="4" t="s">
        <v>37</v>
      </c>
      <c r="FRH1" s="4" t="s">
        <v>37</v>
      </c>
      <c r="FRI1" s="4" t="s">
        <v>37</v>
      </c>
      <c r="FRJ1" s="4" t="s">
        <v>37</v>
      </c>
      <c r="FRK1" s="4" t="s">
        <v>37</v>
      </c>
      <c r="FRL1" s="4" t="s">
        <v>37</v>
      </c>
      <c r="FRM1" s="4" t="s">
        <v>37</v>
      </c>
      <c r="FRN1" s="4" t="s">
        <v>37</v>
      </c>
      <c r="FRO1" s="4" t="s">
        <v>37</v>
      </c>
      <c r="FRP1" s="4" t="s">
        <v>37</v>
      </c>
      <c r="FRQ1" s="4" t="s">
        <v>37</v>
      </c>
      <c r="FRR1" s="4" t="s">
        <v>37</v>
      </c>
      <c r="FRS1" s="4" t="s">
        <v>37</v>
      </c>
      <c r="FRT1" s="4" t="s">
        <v>37</v>
      </c>
      <c r="FRU1" s="4" t="s">
        <v>37</v>
      </c>
      <c r="FRV1" s="4" t="s">
        <v>37</v>
      </c>
      <c r="FRW1" s="4" t="s">
        <v>37</v>
      </c>
      <c r="FRX1" s="4" t="s">
        <v>37</v>
      </c>
      <c r="FRY1" s="4" t="s">
        <v>37</v>
      </c>
      <c r="FRZ1" s="4" t="s">
        <v>37</v>
      </c>
      <c r="FSA1" s="4" t="s">
        <v>37</v>
      </c>
      <c r="FSB1" s="4" t="s">
        <v>37</v>
      </c>
      <c r="FSC1" s="4" t="s">
        <v>37</v>
      </c>
      <c r="FSD1" s="4" t="s">
        <v>37</v>
      </c>
      <c r="FSE1" s="4" t="s">
        <v>37</v>
      </c>
      <c r="FSF1" s="4" t="s">
        <v>37</v>
      </c>
      <c r="FSG1" s="4" t="s">
        <v>37</v>
      </c>
      <c r="FSH1" s="4" t="s">
        <v>37</v>
      </c>
      <c r="FSI1" s="4" t="s">
        <v>37</v>
      </c>
      <c r="FSJ1" s="4" t="s">
        <v>37</v>
      </c>
      <c r="FSK1" s="4" t="s">
        <v>37</v>
      </c>
      <c r="FSL1" s="4" t="s">
        <v>37</v>
      </c>
      <c r="FSM1" s="4" t="s">
        <v>37</v>
      </c>
      <c r="FSN1" s="4" t="s">
        <v>37</v>
      </c>
      <c r="FSO1" s="4" t="s">
        <v>37</v>
      </c>
      <c r="FSP1" s="4" t="s">
        <v>37</v>
      </c>
      <c r="FSQ1" s="4" t="s">
        <v>37</v>
      </c>
      <c r="FSR1" s="4" t="s">
        <v>37</v>
      </c>
      <c r="FSS1" s="4" t="s">
        <v>37</v>
      </c>
      <c r="FST1" s="4" t="s">
        <v>37</v>
      </c>
      <c r="FSU1" s="4" t="s">
        <v>37</v>
      </c>
      <c r="FSV1" s="4" t="s">
        <v>37</v>
      </c>
      <c r="FSW1" s="4" t="s">
        <v>37</v>
      </c>
      <c r="FSX1" s="4" t="s">
        <v>37</v>
      </c>
      <c r="FSY1" s="4" t="s">
        <v>37</v>
      </c>
      <c r="FSZ1" s="4" t="s">
        <v>37</v>
      </c>
      <c r="FTA1" s="4" t="s">
        <v>37</v>
      </c>
      <c r="FTB1" s="4" t="s">
        <v>37</v>
      </c>
      <c r="FTC1" s="4" t="s">
        <v>37</v>
      </c>
      <c r="FTD1" s="4" t="s">
        <v>37</v>
      </c>
      <c r="FTE1" s="4" t="s">
        <v>37</v>
      </c>
      <c r="FTF1" s="4" t="s">
        <v>37</v>
      </c>
      <c r="FTG1" s="4" t="s">
        <v>37</v>
      </c>
      <c r="FTH1" s="4" t="s">
        <v>37</v>
      </c>
      <c r="FTI1" s="4" t="s">
        <v>37</v>
      </c>
      <c r="FTJ1" s="4" t="s">
        <v>37</v>
      </c>
      <c r="FTK1" s="4" t="s">
        <v>37</v>
      </c>
      <c r="FTL1" s="4" t="s">
        <v>37</v>
      </c>
      <c r="FTM1" s="4" t="s">
        <v>37</v>
      </c>
      <c r="FTN1" s="4" t="s">
        <v>37</v>
      </c>
      <c r="FTO1" s="4" t="s">
        <v>37</v>
      </c>
      <c r="FTP1" s="4" t="s">
        <v>37</v>
      </c>
      <c r="FTQ1" s="4" t="s">
        <v>37</v>
      </c>
      <c r="FTR1" s="4" t="s">
        <v>37</v>
      </c>
      <c r="FTS1" s="4" t="s">
        <v>37</v>
      </c>
      <c r="FTT1" s="4" t="s">
        <v>37</v>
      </c>
      <c r="FTU1" s="4" t="s">
        <v>37</v>
      </c>
      <c r="FTV1" s="4" t="s">
        <v>37</v>
      </c>
      <c r="FTW1" s="4" t="s">
        <v>37</v>
      </c>
      <c r="FTX1" s="4" t="s">
        <v>37</v>
      </c>
      <c r="FTY1" s="4" t="s">
        <v>37</v>
      </c>
      <c r="FTZ1" s="4" t="s">
        <v>37</v>
      </c>
      <c r="FUA1" s="4" t="s">
        <v>37</v>
      </c>
      <c r="FUB1" s="4" t="s">
        <v>37</v>
      </c>
      <c r="FUC1" s="4" t="s">
        <v>37</v>
      </c>
      <c r="FUD1" s="4" t="s">
        <v>37</v>
      </c>
      <c r="FUE1" s="4" t="s">
        <v>37</v>
      </c>
      <c r="FUF1" s="4" t="s">
        <v>37</v>
      </c>
      <c r="FUG1" s="4" t="s">
        <v>37</v>
      </c>
      <c r="FUH1" s="4" t="s">
        <v>37</v>
      </c>
      <c r="FUI1" s="4" t="s">
        <v>37</v>
      </c>
      <c r="FUJ1" s="4" t="s">
        <v>37</v>
      </c>
      <c r="FUK1" s="4" t="s">
        <v>37</v>
      </c>
      <c r="FUL1" s="4" t="s">
        <v>37</v>
      </c>
      <c r="FUM1" s="4" t="s">
        <v>37</v>
      </c>
      <c r="FUN1" s="4" t="s">
        <v>37</v>
      </c>
      <c r="FUO1" s="4" t="s">
        <v>37</v>
      </c>
      <c r="FUP1" s="4" t="s">
        <v>37</v>
      </c>
      <c r="FUQ1" s="4" t="s">
        <v>37</v>
      </c>
      <c r="FUR1" s="4" t="s">
        <v>37</v>
      </c>
      <c r="FUS1" s="4" t="s">
        <v>37</v>
      </c>
      <c r="FUT1" s="4" t="s">
        <v>37</v>
      </c>
      <c r="FUU1" s="4" t="s">
        <v>37</v>
      </c>
      <c r="FUV1" s="4" t="s">
        <v>37</v>
      </c>
      <c r="FUW1" s="4" t="s">
        <v>37</v>
      </c>
      <c r="FUX1" s="4" t="s">
        <v>37</v>
      </c>
      <c r="FUY1" s="4" t="s">
        <v>37</v>
      </c>
      <c r="FUZ1" s="4" t="s">
        <v>37</v>
      </c>
      <c r="FVA1" s="4" t="s">
        <v>37</v>
      </c>
      <c r="FVB1" s="4" t="s">
        <v>37</v>
      </c>
      <c r="FVC1" s="4" t="s">
        <v>37</v>
      </c>
      <c r="FVD1" s="4" t="s">
        <v>37</v>
      </c>
      <c r="FVE1" s="4" t="s">
        <v>37</v>
      </c>
      <c r="FVF1" s="4" t="s">
        <v>37</v>
      </c>
      <c r="FVG1" s="4" t="s">
        <v>37</v>
      </c>
      <c r="FVH1" s="4" t="s">
        <v>37</v>
      </c>
      <c r="FVI1" s="4" t="s">
        <v>37</v>
      </c>
      <c r="FVJ1" s="4" t="s">
        <v>37</v>
      </c>
      <c r="FVK1" s="4" t="s">
        <v>37</v>
      </c>
      <c r="FVL1" s="4" t="s">
        <v>37</v>
      </c>
      <c r="FVM1" s="4" t="s">
        <v>37</v>
      </c>
      <c r="FVN1" s="4" t="s">
        <v>37</v>
      </c>
      <c r="FVO1" s="4" t="s">
        <v>37</v>
      </c>
      <c r="FVP1" s="4" t="s">
        <v>37</v>
      </c>
      <c r="FVQ1" s="4" t="s">
        <v>37</v>
      </c>
      <c r="FVR1" s="4" t="s">
        <v>37</v>
      </c>
      <c r="FVS1" s="4" t="s">
        <v>37</v>
      </c>
      <c r="FVT1" s="4" t="s">
        <v>37</v>
      </c>
      <c r="FVU1" s="4" t="s">
        <v>37</v>
      </c>
      <c r="FVV1" s="4" t="s">
        <v>37</v>
      </c>
      <c r="FVW1" s="4" t="s">
        <v>37</v>
      </c>
      <c r="FVX1" s="4" t="s">
        <v>37</v>
      </c>
      <c r="FVY1" s="4" t="s">
        <v>37</v>
      </c>
      <c r="FVZ1" s="4" t="s">
        <v>37</v>
      </c>
      <c r="FWA1" s="4" t="s">
        <v>37</v>
      </c>
      <c r="FWB1" s="4" t="s">
        <v>37</v>
      </c>
      <c r="FWC1" s="4" t="s">
        <v>37</v>
      </c>
      <c r="FWD1" s="4" t="s">
        <v>37</v>
      </c>
      <c r="FWE1" s="4" t="s">
        <v>37</v>
      </c>
      <c r="FWF1" s="4" t="s">
        <v>37</v>
      </c>
      <c r="FWG1" s="4" t="s">
        <v>37</v>
      </c>
      <c r="FWH1" s="4" t="s">
        <v>37</v>
      </c>
      <c r="FWI1" s="4" t="s">
        <v>37</v>
      </c>
      <c r="FWJ1" s="4" t="s">
        <v>37</v>
      </c>
      <c r="FWK1" s="4" t="s">
        <v>37</v>
      </c>
      <c r="FWL1" s="4" t="s">
        <v>37</v>
      </c>
      <c r="FWM1" s="4" t="s">
        <v>37</v>
      </c>
      <c r="FWN1" s="4" t="s">
        <v>37</v>
      </c>
      <c r="FWO1" s="4" t="s">
        <v>37</v>
      </c>
      <c r="FWP1" s="4" t="s">
        <v>37</v>
      </c>
      <c r="FWQ1" s="4" t="s">
        <v>37</v>
      </c>
      <c r="FWR1" s="4" t="s">
        <v>37</v>
      </c>
      <c r="FWS1" s="4" t="s">
        <v>37</v>
      </c>
      <c r="FWT1" s="4" t="s">
        <v>37</v>
      </c>
      <c r="FWU1" s="4" t="s">
        <v>37</v>
      </c>
      <c r="FWV1" s="4" t="s">
        <v>37</v>
      </c>
      <c r="FWW1" s="4" t="s">
        <v>37</v>
      </c>
      <c r="FWX1" s="4" t="s">
        <v>37</v>
      </c>
      <c r="FWY1" s="4" t="s">
        <v>37</v>
      </c>
      <c r="FWZ1" s="4" t="s">
        <v>37</v>
      </c>
      <c r="FXA1" s="4" t="s">
        <v>37</v>
      </c>
      <c r="FXB1" s="4" t="s">
        <v>37</v>
      </c>
      <c r="FXC1" s="4" t="s">
        <v>37</v>
      </c>
      <c r="FXD1" s="4" t="s">
        <v>37</v>
      </c>
      <c r="FXE1" s="4" t="s">
        <v>37</v>
      </c>
      <c r="FXF1" s="4" t="s">
        <v>37</v>
      </c>
      <c r="FXG1" s="4" t="s">
        <v>37</v>
      </c>
      <c r="FXH1" s="4" t="s">
        <v>37</v>
      </c>
      <c r="FXI1" s="4" t="s">
        <v>37</v>
      </c>
      <c r="FXJ1" s="4" t="s">
        <v>37</v>
      </c>
      <c r="FXK1" s="4" t="s">
        <v>37</v>
      </c>
      <c r="FXL1" s="4" t="s">
        <v>37</v>
      </c>
      <c r="FXM1" s="4" t="s">
        <v>37</v>
      </c>
      <c r="FXN1" s="4" t="s">
        <v>37</v>
      </c>
      <c r="FXO1" s="4" t="s">
        <v>37</v>
      </c>
      <c r="FXP1" s="4" t="s">
        <v>37</v>
      </c>
      <c r="FXQ1" s="4" t="s">
        <v>37</v>
      </c>
      <c r="FXR1" s="4" t="s">
        <v>37</v>
      </c>
      <c r="FXS1" s="4" t="s">
        <v>37</v>
      </c>
      <c r="FXT1" s="4" t="s">
        <v>37</v>
      </c>
      <c r="FXU1" s="4" t="s">
        <v>37</v>
      </c>
      <c r="FXV1" s="4" t="s">
        <v>37</v>
      </c>
      <c r="FXW1" s="4" t="s">
        <v>37</v>
      </c>
      <c r="FXX1" s="4" t="s">
        <v>37</v>
      </c>
      <c r="FXY1" s="4" t="s">
        <v>37</v>
      </c>
      <c r="FXZ1" s="4" t="s">
        <v>37</v>
      </c>
      <c r="FYA1" s="4" t="s">
        <v>37</v>
      </c>
      <c r="FYB1" s="4" t="s">
        <v>37</v>
      </c>
      <c r="FYC1" s="4" t="s">
        <v>37</v>
      </c>
      <c r="FYD1" s="4" t="s">
        <v>37</v>
      </c>
      <c r="FYE1" s="4" t="s">
        <v>37</v>
      </c>
      <c r="FYF1" s="4" t="s">
        <v>37</v>
      </c>
      <c r="FYG1" s="4" t="s">
        <v>37</v>
      </c>
      <c r="FYH1" s="4" t="s">
        <v>37</v>
      </c>
      <c r="FYI1" s="4" t="s">
        <v>37</v>
      </c>
      <c r="FYJ1" s="4" t="s">
        <v>37</v>
      </c>
      <c r="FYK1" s="4" t="s">
        <v>37</v>
      </c>
      <c r="FYL1" s="4" t="s">
        <v>37</v>
      </c>
      <c r="FYM1" s="4" t="s">
        <v>37</v>
      </c>
      <c r="FYN1" s="4" t="s">
        <v>37</v>
      </c>
      <c r="FYO1" s="4" t="s">
        <v>37</v>
      </c>
      <c r="FYP1" s="4" t="s">
        <v>37</v>
      </c>
      <c r="FYQ1" s="4" t="s">
        <v>37</v>
      </c>
      <c r="FYR1" s="4" t="s">
        <v>37</v>
      </c>
      <c r="FYS1" s="4" t="s">
        <v>37</v>
      </c>
      <c r="FYT1" s="4" t="s">
        <v>37</v>
      </c>
      <c r="FYU1" s="4" t="s">
        <v>37</v>
      </c>
      <c r="FYV1" s="4" t="s">
        <v>37</v>
      </c>
      <c r="FYW1" s="4" t="s">
        <v>37</v>
      </c>
      <c r="FYX1" s="4" t="s">
        <v>37</v>
      </c>
      <c r="FYY1" s="4" t="s">
        <v>37</v>
      </c>
      <c r="FYZ1" s="4" t="s">
        <v>37</v>
      </c>
      <c r="FZA1" s="4" t="s">
        <v>37</v>
      </c>
      <c r="FZB1" s="4" t="s">
        <v>37</v>
      </c>
      <c r="FZC1" s="4" t="s">
        <v>37</v>
      </c>
      <c r="FZD1" s="4" t="s">
        <v>37</v>
      </c>
      <c r="FZE1" s="4" t="s">
        <v>37</v>
      </c>
      <c r="FZF1" s="4" t="s">
        <v>37</v>
      </c>
      <c r="FZG1" s="4" t="s">
        <v>37</v>
      </c>
      <c r="FZH1" s="4" t="s">
        <v>37</v>
      </c>
      <c r="FZI1" s="4" t="s">
        <v>37</v>
      </c>
      <c r="FZJ1" s="4" t="s">
        <v>37</v>
      </c>
      <c r="FZK1" s="4" t="s">
        <v>37</v>
      </c>
      <c r="FZL1" s="4" t="s">
        <v>37</v>
      </c>
      <c r="FZM1" s="4" t="s">
        <v>37</v>
      </c>
      <c r="FZN1" s="4" t="s">
        <v>37</v>
      </c>
      <c r="FZO1" s="4" t="s">
        <v>37</v>
      </c>
      <c r="FZP1" s="4" t="s">
        <v>37</v>
      </c>
      <c r="FZQ1" s="4" t="s">
        <v>37</v>
      </c>
      <c r="FZR1" s="4" t="s">
        <v>37</v>
      </c>
      <c r="FZS1" s="4" t="s">
        <v>37</v>
      </c>
      <c r="FZT1" s="4" t="s">
        <v>37</v>
      </c>
      <c r="FZU1" s="4" t="s">
        <v>37</v>
      </c>
      <c r="FZV1" s="4" t="s">
        <v>37</v>
      </c>
      <c r="FZW1" s="4" t="s">
        <v>37</v>
      </c>
      <c r="FZX1" s="4" t="s">
        <v>37</v>
      </c>
      <c r="FZY1" s="4" t="s">
        <v>37</v>
      </c>
      <c r="FZZ1" s="4" t="s">
        <v>37</v>
      </c>
      <c r="GAA1" s="4" t="s">
        <v>37</v>
      </c>
      <c r="GAB1" s="4" t="s">
        <v>37</v>
      </c>
      <c r="GAC1" s="4" t="s">
        <v>37</v>
      </c>
      <c r="GAD1" s="4" t="s">
        <v>37</v>
      </c>
      <c r="GAE1" s="4" t="s">
        <v>37</v>
      </c>
      <c r="GAF1" s="4" t="s">
        <v>37</v>
      </c>
      <c r="GAG1" s="4" t="s">
        <v>37</v>
      </c>
      <c r="GAH1" s="4" t="s">
        <v>37</v>
      </c>
      <c r="GAI1" s="4" t="s">
        <v>37</v>
      </c>
      <c r="GAJ1" s="4" t="s">
        <v>37</v>
      </c>
      <c r="GAK1" s="4" t="s">
        <v>37</v>
      </c>
      <c r="GAL1" s="4" t="s">
        <v>37</v>
      </c>
      <c r="GAM1" s="4" t="s">
        <v>37</v>
      </c>
      <c r="GAN1" s="4" t="s">
        <v>37</v>
      </c>
      <c r="GAO1" s="4" t="s">
        <v>37</v>
      </c>
      <c r="GAP1" s="4" t="s">
        <v>37</v>
      </c>
      <c r="GAQ1" s="4" t="s">
        <v>37</v>
      </c>
      <c r="GAR1" s="4" t="s">
        <v>37</v>
      </c>
      <c r="GAS1" s="4" t="s">
        <v>37</v>
      </c>
      <c r="GAT1" s="4" t="s">
        <v>37</v>
      </c>
      <c r="GAU1" s="4" t="s">
        <v>37</v>
      </c>
      <c r="GAV1" s="4" t="s">
        <v>37</v>
      </c>
      <c r="GAW1" s="4" t="s">
        <v>37</v>
      </c>
      <c r="GAX1" s="4" t="s">
        <v>37</v>
      </c>
      <c r="GAY1" s="4" t="s">
        <v>37</v>
      </c>
      <c r="GAZ1" s="4" t="s">
        <v>37</v>
      </c>
      <c r="GBA1" s="4" t="s">
        <v>37</v>
      </c>
      <c r="GBB1" s="4" t="s">
        <v>37</v>
      </c>
      <c r="GBC1" s="4" t="s">
        <v>37</v>
      </c>
      <c r="GBD1" s="4" t="s">
        <v>37</v>
      </c>
      <c r="GBE1" s="4" t="s">
        <v>37</v>
      </c>
      <c r="GBF1" s="4" t="s">
        <v>37</v>
      </c>
      <c r="GBG1" s="4" t="s">
        <v>37</v>
      </c>
      <c r="GBH1" s="4" t="s">
        <v>37</v>
      </c>
      <c r="GBI1" s="4" t="s">
        <v>37</v>
      </c>
      <c r="GBJ1" s="4" t="s">
        <v>37</v>
      </c>
      <c r="GBK1" s="4" t="s">
        <v>37</v>
      </c>
      <c r="GBL1" s="4" t="s">
        <v>37</v>
      </c>
      <c r="GBM1" s="4" t="s">
        <v>37</v>
      </c>
      <c r="GBN1" s="4" t="s">
        <v>37</v>
      </c>
      <c r="GBO1" s="4" t="s">
        <v>37</v>
      </c>
      <c r="GBP1" s="4" t="s">
        <v>37</v>
      </c>
      <c r="GBQ1" s="4" t="s">
        <v>37</v>
      </c>
      <c r="GBR1" s="4" t="s">
        <v>37</v>
      </c>
      <c r="GBS1" s="4" t="s">
        <v>37</v>
      </c>
      <c r="GBT1" s="4" t="s">
        <v>37</v>
      </c>
      <c r="GBU1" s="4" t="s">
        <v>37</v>
      </c>
      <c r="GBV1" s="4" t="s">
        <v>37</v>
      </c>
      <c r="GBW1" s="4" t="s">
        <v>37</v>
      </c>
      <c r="GBX1" s="4" t="s">
        <v>37</v>
      </c>
      <c r="GBY1" s="4" t="s">
        <v>37</v>
      </c>
      <c r="GBZ1" s="4" t="s">
        <v>37</v>
      </c>
      <c r="GCA1" s="4" t="s">
        <v>37</v>
      </c>
      <c r="GCB1" s="4" t="s">
        <v>37</v>
      </c>
      <c r="GCC1" s="4" t="s">
        <v>37</v>
      </c>
      <c r="GCD1" s="4" t="s">
        <v>37</v>
      </c>
      <c r="GCE1" s="4" t="s">
        <v>37</v>
      </c>
      <c r="GCF1" s="4" t="s">
        <v>37</v>
      </c>
      <c r="GCG1" s="4" t="s">
        <v>37</v>
      </c>
      <c r="GCH1" s="4" t="s">
        <v>37</v>
      </c>
      <c r="GCI1" s="4" t="s">
        <v>37</v>
      </c>
      <c r="GCJ1" s="4" t="s">
        <v>37</v>
      </c>
      <c r="GCK1" s="4" t="s">
        <v>37</v>
      </c>
      <c r="GCL1" s="4" t="s">
        <v>37</v>
      </c>
      <c r="GCM1" s="4" t="s">
        <v>37</v>
      </c>
      <c r="GCN1" s="4" t="s">
        <v>37</v>
      </c>
      <c r="GCO1" s="4" t="s">
        <v>37</v>
      </c>
      <c r="GCP1" s="4" t="s">
        <v>37</v>
      </c>
      <c r="GCQ1" s="4" t="s">
        <v>37</v>
      </c>
      <c r="GCR1" s="4" t="s">
        <v>37</v>
      </c>
      <c r="GCS1" s="4" t="s">
        <v>37</v>
      </c>
      <c r="GCT1" s="4" t="s">
        <v>37</v>
      </c>
      <c r="GCU1" s="4" t="s">
        <v>37</v>
      </c>
      <c r="GCV1" s="4" t="s">
        <v>37</v>
      </c>
      <c r="GCW1" s="4" t="s">
        <v>37</v>
      </c>
      <c r="GCX1" s="4" t="s">
        <v>37</v>
      </c>
      <c r="GCY1" s="4" t="s">
        <v>37</v>
      </c>
      <c r="GCZ1" s="4" t="s">
        <v>37</v>
      </c>
      <c r="GDA1" s="4" t="s">
        <v>37</v>
      </c>
      <c r="GDB1" s="4" t="s">
        <v>37</v>
      </c>
      <c r="GDC1" s="4" t="s">
        <v>37</v>
      </c>
      <c r="GDD1" s="4" t="s">
        <v>37</v>
      </c>
      <c r="GDE1" s="4" t="s">
        <v>37</v>
      </c>
      <c r="GDF1" s="4" t="s">
        <v>37</v>
      </c>
      <c r="GDG1" s="4" t="s">
        <v>37</v>
      </c>
      <c r="GDH1" s="4" t="s">
        <v>37</v>
      </c>
      <c r="GDI1" s="4" t="s">
        <v>37</v>
      </c>
      <c r="GDJ1" s="4" t="s">
        <v>37</v>
      </c>
      <c r="GDK1" s="4" t="s">
        <v>37</v>
      </c>
      <c r="GDL1" s="4" t="s">
        <v>37</v>
      </c>
      <c r="GDM1" s="4" t="s">
        <v>37</v>
      </c>
      <c r="GDN1" s="4" t="s">
        <v>37</v>
      </c>
      <c r="GDO1" s="4" t="s">
        <v>37</v>
      </c>
      <c r="GDP1" s="4" t="s">
        <v>37</v>
      </c>
      <c r="GDQ1" s="4" t="s">
        <v>37</v>
      </c>
      <c r="GDR1" s="4" t="s">
        <v>37</v>
      </c>
      <c r="GDS1" s="4" t="s">
        <v>37</v>
      </c>
      <c r="GDT1" s="4" t="s">
        <v>37</v>
      </c>
      <c r="GDU1" s="4" t="s">
        <v>37</v>
      </c>
      <c r="GDV1" s="4" t="s">
        <v>37</v>
      </c>
      <c r="GDW1" s="4" t="s">
        <v>37</v>
      </c>
      <c r="GDX1" s="4" t="s">
        <v>37</v>
      </c>
      <c r="GDY1" s="4" t="s">
        <v>37</v>
      </c>
      <c r="GDZ1" s="4" t="s">
        <v>37</v>
      </c>
      <c r="GEA1" s="4" t="s">
        <v>37</v>
      </c>
      <c r="GEB1" s="4" t="s">
        <v>37</v>
      </c>
      <c r="GEC1" s="4" t="s">
        <v>37</v>
      </c>
      <c r="GED1" s="4" t="s">
        <v>37</v>
      </c>
      <c r="GEE1" s="4" t="s">
        <v>37</v>
      </c>
      <c r="GEF1" s="4" t="s">
        <v>37</v>
      </c>
      <c r="GEG1" s="4" t="s">
        <v>37</v>
      </c>
      <c r="GEH1" s="4" t="s">
        <v>37</v>
      </c>
      <c r="GEI1" s="4" t="s">
        <v>37</v>
      </c>
      <c r="GEJ1" s="4" t="s">
        <v>37</v>
      </c>
      <c r="GEK1" s="4" t="s">
        <v>37</v>
      </c>
      <c r="GEL1" s="4" t="s">
        <v>37</v>
      </c>
      <c r="GEM1" s="4" t="s">
        <v>37</v>
      </c>
      <c r="GEN1" s="4" t="s">
        <v>37</v>
      </c>
      <c r="GEO1" s="4" t="s">
        <v>37</v>
      </c>
      <c r="GEP1" s="4" t="s">
        <v>37</v>
      </c>
      <c r="GEQ1" s="4" t="s">
        <v>37</v>
      </c>
      <c r="GER1" s="4" t="s">
        <v>37</v>
      </c>
      <c r="GES1" s="4" t="s">
        <v>37</v>
      </c>
      <c r="GET1" s="4" t="s">
        <v>37</v>
      </c>
      <c r="GEU1" s="4" t="s">
        <v>37</v>
      </c>
      <c r="GEV1" s="4" t="s">
        <v>37</v>
      </c>
      <c r="GEW1" s="4" t="s">
        <v>37</v>
      </c>
      <c r="GEX1" s="4" t="s">
        <v>37</v>
      </c>
      <c r="GEY1" s="4" t="s">
        <v>37</v>
      </c>
      <c r="GEZ1" s="4" t="s">
        <v>37</v>
      </c>
      <c r="GFA1" s="4" t="s">
        <v>37</v>
      </c>
      <c r="GFB1" s="4" t="s">
        <v>37</v>
      </c>
      <c r="GFC1" s="4" t="s">
        <v>37</v>
      </c>
      <c r="GFD1" s="4" t="s">
        <v>37</v>
      </c>
      <c r="GFE1" s="4" t="s">
        <v>37</v>
      </c>
      <c r="GFF1" s="4" t="s">
        <v>37</v>
      </c>
      <c r="GFG1" s="4" t="s">
        <v>37</v>
      </c>
      <c r="GFH1" s="4" t="s">
        <v>37</v>
      </c>
      <c r="GFI1" s="4" t="s">
        <v>37</v>
      </c>
      <c r="GFJ1" s="4" t="s">
        <v>37</v>
      </c>
      <c r="GFK1" s="4" t="s">
        <v>37</v>
      </c>
      <c r="GFL1" s="4" t="s">
        <v>37</v>
      </c>
      <c r="GFM1" s="4" t="s">
        <v>37</v>
      </c>
      <c r="GFN1" s="4" t="s">
        <v>37</v>
      </c>
      <c r="GFO1" s="4" t="s">
        <v>37</v>
      </c>
      <c r="GFP1" s="4" t="s">
        <v>37</v>
      </c>
      <c r="GFQ1" s="4" t="s">
        <v>37</v>
      </c>
      <c r="GFR1" s="4" t="s">
        <v>37</v>
      </c>
      <c r="GFS1" s="4" t="s">
        <v>37</v>
      </c>
      <c r="GFT1" s="4" t="s">
        <v>37</v>
      </c>
      <c r="GFU1" s="4" t="s">
        <v>37</v>
      </c>
      <c r="GFV1" s="4" t="s">
        <v>37</v>
      </c>
      <c r="GFW1" s="4" t="s">
        <v>37</v>
      </c>
      <c r="GFX1" s="4" t="s">
        <v>37</v>
      </c>
      <c r="GFY1" s="4" t="s">
        <v>37</v>
      </c>
      <c r="GFZ1" s="4" t="s">
        <v>37</v>
      </c>
      <c r="GGA1" s="4" t="s">
        <v>37</v>
      </c>
      <c r="GGB1" s="4" t="s">
        <v>37</v>
      </c>
      <c r="GGC1" s="4" t="s">
        <v>37</v>
      </c>
      <c r="GGD1" s="4" t="s">
        <v>37</v>
      </c>
      <c r="GGE1" s="4" t="s">
        <v>37</v>
      </c>
      <c r="GGF1" s="4" t="s">
        <v>37</v>
      </c>
      <c r="GGG1" s="4" t="s">
        <v>37</v>
      </c>
      <c r="GGH1" s="4" t="s">
        <v>37</v>
      </c>
      <c r="GGI1" s="4" t="s">
        <v>37</v>
      </c>
      <c r="GGJ1" s="4" t="s">
        <v>37</v>
      </c>
      <c r="GGK1" s="4" t="s">
        <v>37</v>
      </c>
      <c r="GGL1" s="4" t="s">
        <v>37</v>
      </c>
      <c r="GGM1" s="4" t="s">
        <v>37</v>
      </c>
      <c r="GGN1" s="4" t="s">
        <v>37</v>
      </c>
      <c r="GGO1" s="4" t="s">
        <v>37</v>
      </c>
      <c r="GGP1" s="4" t="s">
        <v>37</v>
      </c>
      <c r="GGQ1" s="4" t="s">
        <v>37</v>
      </c>
      <c r="GGR1" s="4" t="s">
        <v>37</v>
      </c>
      <c r="GGS1" s="4" t="s">
        <v>37</v>
      </c>
      <c r="GGT1" s="4" t="s">
        <v>37</v>
      </c>
      <c r="GGU1" s="4" t="s">
        <v>37</v>
      </c>
      <c r="GGV1" s="4" t="s">
        <v>37</v>
      </c>
      <c r="GGW1" s="4" t="s">
        <v>37</v>
      </c>
      <c r="GGX1" s="4" t="s">
        <v>37</v>
      </c>
      <c r="GGY1" s="4" t="s">
        <v>37</v>
      </c>
      <c r="GGZ1" s="4" t="s">
        <v>37</v>
      </c>
      <c r="GHA1" s="4" t="s">
        <v>37</v>
      </c>
      <c r="GHB1" s="4" t="s">
        <v>37</v>
      </c>
      <c r="GHC1" s="4" t="s">
        <v>37</v>
      </c>
      <c r="GHD1" s="4" t="s">
        <v>37</v>
      </c>
      <c r="GHE1" s="4" t="s">
        <v>37</v>
      </c>
      <c r="GHF1" s="4" t="s">
        <v>37</v>
      </c>
      <c r="GHG1" s="4" t="s">
        <v>37</v>
      </c>
      <c r="GHH1" s="4" t="s">
        <v>37</v>
      </c>
      <c r="GHI1" s="4" t="s">
        <v>37</v>
      </c>
      <c r="GHJ1" s="4" t="s">
        <v>37</v>
      </c>
      <c r="GHK1" s="4" t="s">
        <v>37</v>
      </c>
      <c r="GHL1" s="4" t="s">
        <v>37</v>
      </c>
      <c r="GHM1" s="4" t="s">
        <v>37</v>
      </c>
      <c r="GHN1" s="4" t="s">
        <v>37</v>
      </c>
      <c r="GHO1" s="4" t="s">
        <v>37</v>
      </c>
      <c r="GHP1" s="4" t="s">
        <v>37</v>
      </c>
      <c r="GHQ1" s="4" t="s">
        <v>37</v>
      </c>
      <c r="GHR1" s="4" t="s">
        <v>37</v>
      </c>
      <c r="GHS1" s="4" t="s">
        <v>37</v>
      </c>
      <c r="GHT1" s="4" t="s">
        <v>37</v>
      </c>
      <c r="GHU1" s="4" t="s">
        <v>37</v>
      </c>
      <c r="GHV1" s="4" t="s">
        <v>37</v>
      </c>
      <c r="GHW1" s="4" t="s">
        <v>37</v>
      </c>
      <c r="GHX1" s="4" t="s">
        <v>37</v>
      </c>
      <c r="GHY1" s="4" t="s">
        <v>37</v>
      </c>
      <c r="GHZ1" s="4" t="s">
        <v>37</v>
      </c>
      <c r="GIA1" s="4" t="s">
        <v>37</v>
      </c>
      <c r="GIB1" s="4" t="s">
        <v>37</v>
      </c>
      <c r="GIC1" s="4" t="s">
        <v>37</v>
      </c>
      <c r="GID1" s="4" t="s">
        <v>37</v>
      </c>
      <c r="GIE1" s="4" t="s">
        <v>37</v>
      </c>
      <c r="GIF1" s="4" t="s">
        <v>37</v>
      </c>
      <c r="GIG1" s="4" t="s">
        <v>37</v>
      </c>
      <c r="GIH1" s="4" t="s">
        <v>37</v>
      </c>
      <c r="GII1" s="4" t="s">
        <v>37</v>
      </c>
      <c r="GIJ1" s="4" t="s">
        <v>37</v>
      </c>
      <c r="GIK1" s="4" t="s">
        <v>37</v>
      </c>
      <c r="GIL1" s="4" t="s">
        <v>37</v>
      </c>
      <c r="GIM1" s="4" t="s">
        <v>37</v>
      </c>
      <c r="GIN1" s="4" t="s">
        <v>37</v>
      </c>
      <c r="GIO1" s="4" t="s">
        <v>37</v>
      </c>
      <c r="GIP1" s="4" t="s">
        <v>37</v>
      </c>
      <c r="GIQ1" s="4" t="s">
        <v>37</v>
      </c>
      <c r="GIR1" s="4" t="s">
        <v>37</v>
      </c>
      <c r="GIS1" s="4" t="s">
        <v>37</v>
      </c>
      <c r="GIT1" s="4" t="s">
        <v>37</v>
      </c>
      <c r="GIU1" s="4" t="s">
        <v>37</v>
      </c>
      <c r="GIV1" s="4" t="s">
        <v>37</v>
      </c>
      <c r="GIW1" s="4" t="s">
        <v>37</v>
      </c>
      <c r="GIX1" s="4" t="s">
        <v>37</v>
      </c>
      <c r="GIY1" s="4" t="s">
        <v>37</v>
      </c>
      <c r="GIZ1" s="4" t="s">
        <v>37</v>
      </c>
      <c r="GJA1" s="4" t="s">
        <v>37</v>
      </c>
      <c r="GJB1" s="4" t="s">
        <v>37</v>
      </c>
      <c r="GJC1" s="4" t="s">
        <v>37</v>
      </c>
      <c r="GJD1" s="4" t="s">
        <v>37</v>
      </c>
      <c r="GJE1" s="4" t="s">
        <v>37</v>
      </c>
      <c r="GJF1" s="4" t="s">
        <v>37</v>
      </c>
      <c r="GJG1" s="4" t="s">
        <v>37</v>
      </c>
      <c r="GJH1" s="4" t="s">
        <v>37</v>
      </c>
      <c r="GJI1" s="4" t="s">
        <v>37</v>
      </c>
      <c r="GJJ1" s="4" t="s">
        <v>37</v>
      </c>
      <c r="GJK1" s="4" t="s">
        <v>37</v>
      </c>
      <c r="GJL1" s="4" t="s">
        <v>37</v>
      </c>
      <c r="GJM1" s="4" t="s">
        <v>37</v>
      </c>
      <c r="GJN1" s="4" t="s">
        <v>37</v>
      </c>
      <c r="GJO1" s="4" t="s">
        <v>37</v>
      </c>
      <c r="GJP1" s="4" t="s">
        <v>37</v>
      </c>
      <c r="GJQ1" s="4" t="s">
        <v>37</v>
      </c>
      <c r="GJR1" s="4" t="s">
        <v>37</v>
      </c>
      <c r="GJS1" s="4" t="s">
        <v>37</v>
      </c>
      <c r="GJT1" s="4" t="s">
        <v>37</v>
      </c>
      <c r="GJU1" s="4" t="s">
        <v>37</v>
      </c>
      <c r="GJV1" s="4" t="s">
        <v>37</v>
      </c>
      <c r="GJW1" s="4" t="s">
        <v>37</v>
      </c>
      <c r="GJX1" s="4" t="s">
        <v>37</v>
      </c>
      <c r="GJY1" s="4" t="s">
        <v>37</v>
      </c>
      <c r="GJZ1" s="4" t="s">
        <v>37</v>
      </c>
      <c r="GKA1" s="4" t="s">
        <v>37</v>
      </c>
      <c r="GKB1" s="4" t="s">
        <v>37</v>
      </c>
      <c r="GKC1" s="4" t="s">
        <v>37</v>
      </c>
      <c r="GKD1" s="4" t="s">
        <v>37</v>
      </c>
      <c r="GKE1" s="4" t="s">
        <v>37</v>
      </c>
      <c r="GKF1" s="4" t="s">
        <v>37</v>
      </c>
      <c r="GKG1" s="4" t="s">
        <v>37</v>
      </c>
      <c r="GKH1" s="4" t="s">
        <v>37</v>
      </c>
      <c r="GKI1" s="4" t="s">
        <v>37</v>
      </c>
      <c r="GKJ1" s="4" t="s">
        <v>37</v>
      </c>
      <c r="GKK1" s="4" t="s">
        <v>37</v>
      </c>
      <c r="GKL1" s="4" t="s">
        <v>37</v>
      </c>
      <c r="GKM1" s="4" t="s">
        <v>37</v>
      </c>
      <c r="GKN1" s="4" t="s">
        <v>37</v>
      </c>
      <c r="GKO1" s="4" t="s">
        <v>37</v>
      </c>
      <c r="GKP1" s="4" t="s">
        <v>37</v>
      </c>
      <c r="GKQ1" s="4" t="s">
        <v>37</v>
      </c>
      <c r="GKR1" s="4" t="s">
        <v>37</v>
      </c>
      <c r="GKS1" s="4" t="s">
        <v>37</v>
      </c>
      <c r="GKT1" s="4" t="s">
        <v>37</v>
      </c>
      <c r="GKU1" s="4" t="s">
        <v>37</v>
      </c>
      <c r="GKV1" s="4" t="s">
        <v>37</v>
      </c>
      <c r="GKW1" s="4" t="s">
        <v>37</v>
      </c>
      <c r="GKX1" s="4" t="s">
        <v>37</v>
      </c>
      <c r="GKY1" s="4" t="s">
        <v>37</v>
      </c>
      <c r="GKZ1" s="4" t="s">
        <v>37</v>
      </c>
      <c r="GLA1" s="4" t="s">
        <v>37</v>
      </c>
      <c r="GLB1" s="4" t="s">
        <v>37</v>
      </c>
      <c r="GLC1" s="4" t="s">
        <v>37</v>
      </c>
      <c r="GLD1" s="4" t="s">
        <v>37</v>
      </c>
      <c r="GLE1" s="4" t="s">
        <v>37</v>
      </c>
      <c r="GLF1" s="4" t="s">
        <v>37</v>
      </c>
      <c r="GLG1" s="4" t="s">
        <v>37</v>
      </c>
      <c r="GLH1" s="4" t="s">
        <v>37</v>
      </c>
      <c r="GLI1" s="4" t="s">
        <v>37</v>
      </c>
      <c r="GLJ1" s="4" t="s">
        <v>37</v>
      </c>
      <c r="GLK1" s="4" t="s">
        <v>37</v>
      </c>
      <c r="GLL1" s="4" t="s">
        <v>37</v>
      </c>
      <c r="GLM1" s="4" t="s">
        <v>37</v>
      </c>
      <c r="GLN1" s="4" t="s">
        <v>37</v>
      </c>
      <c r="GLO1" s="4" t="s">
        <v>37</v>
      </c>
      <c r="GLP1" s="4" t="s">
        <v>37</v>
      </c>
      <c r="GLQ1" s="4" t="s">
        <v>37</v>
      </c>
      <c r="GLR1" s="4" t="s">
        <v>37</v>
      </c>
      <c r="GLS1" s="4" t="s">
        <v>37</v>
      </c>
      <c r="GLT1" s="4" t="s">
        <v>37</v>
      </c>
      <c r="GLU1" s="4" t="s">
        <v>37</v>
      </c>
      <c r="GLV1" s="4" t="s">
        <v>37</v>
      </c>
      <c r="GLW1" s="4" t="s">
        <v>37</v>
      </c>
      <c r="GLX1" s="4" t="s">
        <v>37</v>
      </c>
      <c r="GLY1" s="4" t="s">
        <v>37</v>
      </c>
      <c r="GLZ1" s="4" t="s">
        <v>37</v>
      </c>
      <c r="GMA1" s="4" t="s">
        <v>37</v>
      </c>
      <c r="GMB1" s="4" t="s">
        <v>37</v>
      </c>
      <c r="GMC1" s="4" t="s">
        <v>37</v>
      </c>
      <c r="GMD1" s="4" t="s">
        <v>37</v>
      </c>
      <c r="GME1" s="4" t="s">
        <v>37</v>
      </c>
      <c r="GMF1" s="4" t="s">
        <v>37</v>
      </c>
      <c r="GMG1" s="4" t="s">
        <v>37</v>
      </c>
      <c r="GMH1" s="4" t="s">
        <v>37</v>
      </c>
      <c r="GMI1" s="4" t="s">
        <v>37</v>
      </c>
      <c r="GMJ1" s="4" t="s">
        <v>37</v>
      </c>
      <c r="GMK1" s="4" t="s">
        <v>37</v>
      </c>
      <c r="GML1" s="4" t="s">
        <v>37</v>
      </c>
      <c r="GMM1" s="4" t="s">
        <v>37</v>
      </c>
      <c r="GMN1" s="4" t="s">
        <v>37</v>
      </c>
      <c r="GMO1" s="4" t="s">
        <v>37</v>
      </c>
      <c r="GMP1" s="4" t="s">
        <v>37</v>
      </c>
      <c r="GMQ1" s="4" t="s">
        <v>37</v>
      </c>
      <c r="GMR1" s="4" t="s">
        <v>37</v>
      </c>
      <c r="GMS1" s="4" t="s">
        <v>37</v>
      </c>
      <c r="GMT1" s="4" t="s">
        <v>37</v>
      </c>
      <c r="GMU1" s="4" t="s">
        <v>37</v>
      </c>
      <c r="GMV1" s="4" t="s">
        <v>37</v>
      </c>
      <c r="GMW1" s="4" t="s">
        <v>37</v>
      </c>
      <c r="GMX1" s="4" t="s">
        <v>37</v>
      </c>
      <c r="GMY1" s="4" t="s">
        <v>37</v>
      </c>
      <c r="GMZ1" s="4" t="s">
        <v>37</v>
      </c>
      <c r="GNA1" s="4" t="s">
        <v>37</v>
      </c>
      <c r="GNB1" s="4" t="s">
        <v>37</v>
      </c>
      <c r="GNC1" s="4" t="s">
        <v>37</v>
      </c>
      <c r="GND1" s="4" t="s">
        <v>37</v>
      </c>
      <c r="GNE1" s="4" t="s">
        <v>37</v>
      </c>
      <c r="GNF1" s="4" t="s">
        <v>37</v>
      </c>
      <c r="GNG1" s="4" t="s">
        <v>37</v>
      </c>
      <c r="GNH1" s="4" t="s">
        <v>37</v>
      </c>
      <c r="GNI1" s="4" t="s">
        <v>37</v>
      </c>
      <c r="GNJ1" s="4" t="s">
        <v>37</v>
      </c>
      <c r="GNK1" s="4" t="s">
        <v>37</v>
      </c>
      <c r="GNL1" s="4" t="s">
        <v>37</v>
      </c>
      <c r="GNM1" s="4" t="s">
        <v>37</v>
      </c>
      <c r="GNN1" s="4" t="s">
        <v>37</v>
      </c>
      <c r="GNO1" s="4" t="s">
        <v>37</v>
      </c>
      <c r="GNP1" s="4" t="s">
        <v>37</v>
      </c>
      <c r="GNQ1" s="4" t="s">
        <v>37</v>
      </c>
      <c r="GNR1" s="4" t="s">
        <v>37</v>
      </c>
      <c r="GNS1" s="4" t="s">
        <v>37</v>
      </c>
      <c r="GNT1" s="4" t="s">
        <v>37</v>
      </c>
      <c r="GNU1" s="4" t="s">
        <v>37</v>
      </c>
      <c r="GNV1" s="4" t="s">
        <v>37</v>
      </c>
      <c r="GNW1" s="4" t="s">
        <v>37</v>
      </c>
      <c r="GNX1" s="4" t="s">
        <v>37</v>
      </c>
      <c r="GNY1" s="4" t="s">
        <v>37</v>
      </c>
      <c r="GNZ1" s="4" t="s">
        <v>37</v>
      </c>
      <c r="GOA1" s="4" t="s">
        <v>37</v>
      </c>
      <c r="GOB1" s="4" t="s">
        <v>37</v>
      </c>
      <c r="GOC1" s="4" t="s">
        <v>37</v>
      </c>
      <c r="GOD1" s="4" t="s">
        <v>37</v>
      </c>
      <c r="GOE1" s="4" t="s">
        <v>37</v>
      </c>
      <c r="GOF1" s="4" t="s">
        <v>37</v>
      </c>
      <c r="GOG1" s="4" t="s">
        <v>37</v>
      </c>
      <c r="GOH1" s="4" t="s">
        <v>37</v>
      </c>
      <c r="GOI1" s="4" t="s">
        <v>37</v>
      </c>
      <c r="GOJ1" s="4" t="s">
        <v>37</v>
      </c>
      <c r="GOK1" s="4" t="s">
        <v>37</v>
      </c>
      <c r="GOL1" s="4" t="s">
        <v>37</v>
      </c>
      <c r="GOM1" s="4" t="s">
        <v>37</v>
      </c>
      <c r="GON1" s="4" t="s">
        <v>37</v>
      </c>
      <c r="GOO1" s="4" t="s">
        <v>37</v>
      </c>
      <c r="GOP1" s="4" t="s">
        <v>37</v>
      </c>
      <c r="GOQ1" s="4" t="s">
        <v>37</v>
      </c>
      <c r="GOR1" s="4" t="s">
        <v>37</v>
      </c>
      <c r="GOS1" s="4" t="s">
        <v>37</v>
      </c>
      <c r="GOT1" s="4" t="s">
        <v>37</v>
      </c>
      <c r="GOU1" s="4" t="s">
        <v>37</v>
      </c>
      <c r="GOV1" s="4" t="s">
        <v>37</v>
      </c>
      <c r="GOW1" s="4" t="s">
        <v>37</v>
      </c>
      <c r="GOX1" s="4" t="s">
        <v>37</v>
      </c>
      <c r="GOY1" s="4" t="s">
        <v>37</v>
      </c>
      <c r="GOZ1" s="4" t="s">
        <v>37</v>
      </c>
      <c r="GPA1" s="4" t="s">
        <v>37</v>
      </c>
      <c r="GPB1" s="4" t="s">
        <v>37</v>
      </c>
      <c r="GPC1" s="4" t="s">
        <v>37</v>
      </c>
      <c r="GPD1" s="4" t="s">
        <v>37</v>
      </c>
      <c r="GPE1" s="4" t="s">
        <v>37</v>
      </c>
      <c r="GPF1" s="4" t="s">
        <v>37</v>
      </c>
      <c r="GPG1" s="4" t="s">
        <v>37</v>
      </c>
      <c r="GPH1" s="4" t="s">
        <v>37</v>
      </c>
      <c r="GPI1" s="4" t="s">
        <v>37</v>
      </c>
      <c r="GPJ1" s="4" t="s">
        <v>37</v>
      </c>
      <c r="GPK1" s="4" t="s">
        <v>37</v>
      </c>
      <c r="GPL1" s="4" t="s">
        <v>37</v>
      </c>
      <c r="GPM1" s="4" t="s">
        <v>37</v>
      </c>
      <c r="GPN1" s="4" t="s">
        <v>37</v>
      </c>
      <c r="GPO1" s="4" t="s">
        <v>37</v>
      </c>
      <c r="GPP1" s="4" t="s">
        <v>37</v>
      </c>
      <c r="GPQ1" s="4" t="s">
        <v>37</v>
      </c>
      <c r="GPR1" s="4" t="s">
        <v>37</v>
      </c>
      <c r="GPS1" s="4" t="s">
        <v>37</v>
      </c>
      <c r="GPT1" s="4" t="s">
        <v>37</v>
      </c>
      <c r="GPU1" s="4" t="s">
        <v>37</v>
      </c>
      <c r="GPV1" s="4" t="s">
        <v>37</v>
      </c>
      <c r="GPW1" s="4" t="s">
        <v>37</v>
      </c>
      <c r="GPX1" s="4" t="s">
        <v>37</v>
      </c>
      <c r="GPY1" s="4" t="s">
        <v>37</v>
      </c>
      <c r="GPZ1" s="4" t="s">
        <v>37</v>
      </c>
      <c r="GQA1" s="4" t="s">
        <v>37</v>
      </c>
      <c r="GQB1" s="4" t="s">
        <v>37</v>
      </c>
      <c r="GQC1" s="4" t="s">
        <v>37</v>
      </c>
      <c r="GQD1" s="4" t="s">
        <v>37</v>
      </c>
      <c r="GQE1" s="4" t="s">
        <v>37</v>
      </c>
      <c r="GQF1" s="4" t="s">
        <v>37</v>
      </c>
      <c r="GQG1" s="4" t="s">
        <v>37</v>
      </c>
      <c r="GQH1" s="4" t="s">
        <v>37</v>
      </c>
      <c r="GQI1" s="4" t="s">
        <v>37</v>
      </c>
      <c r="GQJ1" s="4" t="s">
        <v>37</v>
      </c>
      <c r="GQK1" s="4" t="s">
        <v>37</v>
      </c>
      <c r="GQL1" s="4" t="s">
        <v>37</v>
      </c>
      <c r="GQM1" s="4" t="s">
        <v>37</v>
      </c>
      <c r="GQN1" s="4" t="s">
        <v>37</v>
      </c>
      <c r="GQO1" s="4" t="s">
        <v>37</v>
      </c>
      <c r="GQP1" s="4" t="s">
        <v>37</v>
      </c>
      <c r="GQQ1" s="4" t="s">
        <v>37</v>
      </c>
      <c r="GQR1" s="4" t="s">
        <v>37</v>
      </c>
      <c r="GQS1" s="4" t="s">
        <v>37</v>
      </c>
      <c r="GQT1" s="4" t="s">
        <v>37</v>
      </c>
      <c r="GQU1" s="4" t="s">
        <v>37</v>
      </c>
      <c r="GQV1" s="4" t="s">
        <v>37</v>
      </c>
      <c r="GQW1" s="4" t="s">
        <v>37</v>
      </c>
      <c r="GQX1" s="4" t="s">
        <v>37</v>
      </c>
      <c r="GQY1" s="4" t="s">
        <v>37</v>
      </c>
      <c r="GQZ1" s="4" t="s">
        <v>37</v>
      </c>
      <c r="GRA1" s="4" t="s">
        <v>37</v>
      </c>
      <c r="GRB1" s="4" t="s">
        <v>37</v>
      </c>
      <c r="GRC1" s="4" t="s">
        <v>37</v>
      </c>
      <c r="GRD1" s="4" t="s">
        <v>37</v>
      </c>
      <c r="GRE1" s="4" t="s">
        <v>37</v>
      </c>
      <c r="GRF1" s="4" t="s">
        <v>37</v>
      </c>
      <c r="GRG1" s="4" t="s">
        <v>37</v>
      </c>
      <c r="GRH1" s="4" t="s">
        <v>37</v>
      </c>
      <c r="GRI1" s="4" t="s">
        <v>37</v>
      </c>
      <c r="GRJ1" s="4" t="s">
        <v>37</v>
      </c>
      <c r="GRK1" s="4" t="s">
        <v>37</v>
      </c>
      <c r="GRL1" s="4" t="s">
        <v>37</v>
      </c>
      <c r="GRM1" s="4" t="s">
        <v>37</v>
      </c>
      <c r="GRN1" s="4" t="s">
        <v>37</v>
      </c>
      <c r="GRO1" s="4" t="s">
        <v>37</v>
      </c>
      <c r="GRP1" s="4" t="s">
        <v>37</v>
      </c>
      <c r="GRQ1" s="4" t="s">
        <v>37</v>
      </c>
      <c r="GRR1" s="4" t="s">
        <v>37</v>
      </c>
      <c r="GRS1" s="4" t="s">
        <v>37</v>
      </c>
      <c r="GRT1" s="4" t="s">
        <v>37</v>
      </c>
      <c r="GRU1" s="4" t="s">
        <v>37</v>
      </c>
      <c r="GRV1" s="4" t="s">
        <v>37</v>
      </c>
      <c r="GRW1" s="4" t="s">
        <v>37</v>
      </c>
      <c r="GRX1" s="4" t="s">
        <v>37</v>
      </c>
      <c r="GRY1" s="4" t="s">
        <v>37</v>
      </c>
      <c r="GRZ1" s="4" t="s">
        <v>37</v>
      </c>
      <c r="GSA1" s="4" t="s">
        <v>37</v>
      </c>
      <c r="GSB1" s="4" t="s">
        <v>37</v>
      </c>
      <c r="GSC1" s="4" t="s">
        <v>37</v>
      </c>
      <c r="GSD1" s="4" t="s">
        <v>37</v>
      </c>
      <c r="GSE1" s="4" t="s">
        <v>37</v>
      </c>
      <c r="GSF1" s="4" t="s">
        <v>37</v>
      </c>
      <c r="GSG1" s="4" t="s">
        <v>37</v>
      </c>
      <c r="GSH1" s="4" t="s">
        <v>37</v>
      </c>
      <c r="GSI1" s="4" t="s">
        <v>37</v>
      </c>
      <c r="GSJ1" s="4" t="s">
        <v>37</v>
      </c>
      <c r="GSK1" s="4" t="s">
        <v>37</v>
      </c>
      <c r="GSL1" s="4" t="s">
        <v>37</v>
      </c>
      <c r="GSM1" s="4" t="s">
        <v>37</v>
      </c>
      <c r="GSN1" s="4" t="s">
        <v>37</v>
      </c>
      <c r="GSO1" s="4" t="s">
        <v>37</v>
      </c>
      <c r="GSP1" s="4" t="s">
        <v>37</v>
      </c>
      <c r="GSQ1" s="4" t="s">
        <v>37</v>
      </c>
      <c r="GSR1" s="4" t="s">
        <v>37</v>
      </c>
      <c r="GSS1" s="4" t="s">
        <v>37</v>
      </c>
      <c r="GST1" s="4" t="s">
        <v>37</v>
      </c>
      <c r="GSU1" s="4" t="s">
        <v>37</v>
      </c>
      <c r="GSV1" s="4" t="s">
        <v>37</v>
      </c>
      <c r="GSW1" s="4" t="s">
        <v>37</v>
      </c>
      <c r="GSX1" s="4" t="s">
        <v>37</v>
      </c>
      <c r="GSY1" s="4" t="s">
        <v>37</v>
      </c>
      <c r="GSZ1" s="4" t="s">
        <v>37</v>
      </c>
      <c r="GTA1" s="4" t="s">
        <v>37</v>
      </c>
      <c r="GTB1" s="4" t="s">
        <v>37</v>
      </c>
      <c r="GTC1" s="4" t="s">
        <v>37</v>
      </c>
      <c r="GTD1" s="4" t="s">
        <v>37</v>
      </c>
      <c r="GTE1" s="4" t="s">
        <v>37</v>
      </c>
      <c r="GTF1" s="4" t="s">
        <v>37</v>
      </c>
      <c r="GTG1" s="4" t="s">
        <v>37</v>
      </c>
      <c r="GTH1" s="4" t="s">
        <v>37</v>
      </c>
      <c r="GTI1" s="4" t="s">
        <v>37</v>
      </c>
      <c r="GTJ1" s="4" t="s">
        <v>37</v>
      </c>
      <c r="GTK1" s="4" t="s">
        <v>37</v>
      </c>
      <c r="GTL1" s="4" t="s">
        <v>37</v>
      </c>
      <c r="GTM1" s="4" t="s">
        <v>37</v>
      </c>
      <c r="GTN1" s="4" t="s">
        <v>37</v>
      </c>
      <c r="GTO1" s="4" t="s">
        <v>37</v>
      </c>
      <c r="GTP1" s="4" t="s">
        <v>37</v>
      </c>
      <c r="GTQ1" s="4" t="s">
        <v>37</v>
      </c>
      <c r="GTR1" s="4" t="s">
        <v>37</v>
      </c>
      <c r="GTS1" s="4" t="s">
        <v>37</v>
      </c>
      <c r="GTT1" s="4" t="s">
        <v>37</v>
      </c>
      <c r="GTU1" s="4" t="s">
        <v>37</v>
      </c>
      <c r="GTV1" s="4" t="s">
        <v>37</v>
      </c>
      <c r="GTW1" s="4" t="s">
        <v>37</v>
      </c>
      <c r="GTX1" s="4" t="s">
        <v>37</v>
      </c>
      <c r="GTY1" s="4" t="s">
        <v>37</v>
      </c>
      <c r="GTZ1" s="4" t="s">
        <v>37</v>
      </c>
      <c r="GUA1" s="4" t="s">
        <v>37</v>
      </c>
      <c r="GUB1" s="4" t="s">
        <v>37</v>
      </c>
      <c r="GUC1" s="4" t="s">
        <v>37</v>
      </c>
      <c r="GUD1" s="4" t="s">
        <v>37</v>
      </c>
      <c r="GUE1" s="4" t="s">
        <v>37</v>
      </c>
      <c r="GUF1" s="4" t="s">
        <v>37</v>
      </c>
      <c r="GUG1" s="4" t="s">
        <v>37</v>
      </c>
      <c r="GUH1" s="4" t="s">
        <v>37</v>
      </c>
      <c r="GUI1" s="4" t="s">
        <v>37</v>
      </c>
      <c r="GUJ1" s="4" t="s">
        <v>37</v>
      </c>
      <c r="GUK1" s="4" t="s">
        <v>37</v>
      </c>
      <c r="GUL1" s="4" t="s">
        <v>37</v>
      </c>
      <c r="GUM1" s="4" t="s">
        <v>37</v>
      </c>
      <c r="GUN1" s="4" t="s">
        <v>37</v>
      </c>
      <c r="GUO1" s="4" t="s">
        <v>37</v>
      </c>
      <c r="GUP1" s="4" t="s">
        <v>37</v>
      </c>
      <c r="GUQ1" s="4" t="s">
        <v>37</v>
      </c>
      <c r="GUR1" s="4" t="s">
        <v>37</v>
      </c>
      <c r="GUS1" s="4" t="s">
        <v>37</v>
      </c>
      <c r="GUT1" s="4" t="s">
        <v>37</v>
      </c>
      <c r="GUU1" s="4" t="s">
        <v>37</v>
      </c>
      <c r="GUV1" s="4" t="s">
        <v>37</v>
      </c>
      <c r="GUW1" s="4" t="s">
        <v>37</v>
      </c>
      <c r="GUX1" s="4" t="s">
        <v>37</v>
      </c>
      <c r="GUY1" s="4" t="s">
        <v>37</v>
      </c>
      <c r="GUZ1" s="4" t="s">
        <v>37</v>
      </c>
      <c r="GVA1" s="4" t="s">
        <v>37</v>
      </c>
      <c r="GVB1" s="4" t="s">
        <v>37</v>
      </c>
      <c r="GVC1" s="4" t="s">
        <v>37</v>
      </c>
      <c r="GVD1" s="4" t="s">
        <v>37</v>
      </c>
      <c r="GVE1" s="4" t="s">
        <v>37</v>
      </c>
      <c r="GVF1" s="4" t="s">
        <v>37</v>
      </c>
      <c r="GVG1" s="4" t="s">
        <v>37</v>
      </c>
      <c r="GVH1" s="4" t="s">
        <v>37</v>
      </c>
      <c r="GVI1" s="4" t="s">
        <v>37</v>
      </c>
      <c r="GVJ1" s="4" t="s">
        <v>37</v>
      </c>
      <c r="GVK1" s="4" t="s">
        <v>37</v>
      </c>
      <c r="GVL1" s="4" t="s">
        <v>37</v>
      </c>
      <c r="GVM1" s="4" t="s">
        <v>37</v>
      </c>
      <c r="GVN1" s="4" t="s">
        <v>37</v>
      </c>
      <c r="GVO1" s="4" t="s">
        <v>37</v>
      </c>
      <c r="GVP1" s="4" t="s">
        <v>37</v>
      </c>
      <c r="GVQ1" s="4" t="s">
        <v>37</v>
      </c>
      <c r="GVR1" s="4" t="s">
        <v>37</v>
      </c>
      <c r="GVS1" s="4" t="s">
        <v>37</v>
      </c>
      <c r="GVT1" s="4" t="s">
        <v>37</v>
      </c>
      <c r="GVU1" s="4" t="s">
        <v>37</v>
      </c>
      <c r="GVV1" s="4" t="s">
        <v>37</v>
      </c>
      <c r="GVW1" s="4" t="s">
        <v>37</v>
      </c>
      <c r="GVX1" s="4" t="s">
        <v>37</v>
      </c>
      <c r="GVY1" s="4" t="s">
        <v>37</v>
      </c>
      <c r="GVZ1" s="4" t="s">
        <v>37</v>
      </c>
      <c r="GWA1" s="4" t="s">
        <v>37</v>
      </c>
      <c r="GWB1" s="4" t="s">
        <v>37</v>
      </c>
      <c r="GWC1" s="4" t="s">
        <v>37</v>
      </c>
      <c r="GWD1" s="4" t="s">
        <v>37</v>
      </c>
      <c r="GWE1" s="4" t="s">
        <v>37</v>
      </c>
      <c r="GWF1" s="4" t="s">
        <v>37</v>
      </c>
      <c r="GWG1" s="4" t="s">
        <v>37</v>
      </c>
      <c r="GWH1" s="4" t="s">
        <v>37</v>
      </c>
      <c r="GWI1" s="4" t="s">
        <v>37</v>
      </c>
      <c r="GWJ1" s="4" t="s">
        <v>37</v>
      </c>
      <c r="GWK1" s="4" t="s">
        <v>37</v>
      </c>
      <c r="GWL1" s="4" t="s">
        <v>37</v>
      </c>
      <c r="GWM1" s="4" t="s">
        <v>37</v>
      </c>
      <c r="GWN1" s="4" t="s">
        <v>37</v>
      </c>
      <c r="GWO1" s="4" t="s">
        <v>37</v>
      </c>
      <c r="GWP1" s="4" t="s">
        <v>37</v>
      </c>
      <c r="GWQ1" s="4" t="s">
        <v>37</v>
      </c>
      <c r="GWR1" s="4" t="s">
        <v>37</v>
      </c>
      <c r="GWS1" s="4" t="s">
        <v>37</v>
      </c>
      <c r="GWT1" s="4" t="s">
        <v>37</v>
      </c>
      <c r="GWU1" s="4" t="s">
        <v>37</v>
      </c>
      <c r="GWV1" s="4" t="s">
        <v>37</v>
      </c>
      <c r="GWW1" s="4" t="s">
        <v>37</v>
      </c>
      <c r="GWX1" s="4" t="s">
        <v>37</v>
      </c>
      <c r="GWY1" s="4" t="s">
        <v>37</v>
      </c>
      <c r="GWZ1" s="4" t="s">
        <v>37</v>
      </c>
      <c r="GXA1" s="4" t="s">
        <v>37</v>
      </c>
      <c r="GXB1" s="4" t="s">
        <v>37</v>
      </c>
      <c r="GXC1" s="4" t="s">
        <v>37</v>
      </c>
      <c r="GXD1" s="4" t="s">
        <v>37</v>
      </c>
      <c r="GXE1" s="4" t="s">
        <v>37</v>
      </c>
      <c r="GXF1" s="4" t="s">
        <v>37</v>
      </c>
      <c r="GXG1" s="4" t="s">
        <v>37</v>
      </c>
      <c r="GXH1" s="4" t="s">
        <v>37</v>
      </c>
      <c r="GXI1" s="4" t="s">
        <v>37</v>
      </c>
      <c r="GXJ1" s="4" t="s">
        <v>37</v>
      </c>
      <c r="GXK1" s="4" t="s">
        <v>37</v>
      </c>
      <c r="GXL1" s="4" t="s">
        <v>37</v>
      </c>
      <c r="GXM1" s="4" t="s">
        <v>37</v>
      </c>
      <c r="GXN1" s="4" t="s">
        <v>37</v>
      </c>
      <c r="GXO1" s="4" t="s">
        <v>37</v>
      </c>
      <c r="GXP1" s="4" t="s">
        <v>37</v>
      </c>
      <c r="GXQ1" s="4" t="s">
        <v>37</v>
      </c>
      <c r="GXR1" s="4" t="s">
        <v>37</v>
      </c>
      <c r="GXS1" s="4" t="s">
        <v>37</v>
      </c>
      <c r="GXT1" s="4" t="s">
        <v>37</v>
      </c>
      <c r="GXU1" s="4" t="s">
        <v>37</v>
      </c>
      <c r="GXV1" s="4" t="s">
        <v>37</v>
      </c>
      <c r="GXW1" s="4" t="s">
        <v>37</v>
      </c>
      <c r="GXX1" s="4" t="s">
        <v>37</v>
      </c>
      <c r="GXY1" s="4" t="s">
        <v>37</v>
      </c>
      <c r="GXZ1" s="4" t="s">
        <v>37</v>
      </c>
      <c r="GYA1" s="4" t="s">
        <v>37</v>
      </c>
      <c r="GYB1" s="4" t="s">
        <v>37</v>
      </c>
      <c r="GYC1" s="4" t="s">
        <v>37</v>
      </c>
      <c r="GYD1" s="4" t="s">
        <v>37</v>
      </c>
      <c r="GYE1" s="4" t="s">
        <v>37</v>
      </c>
      <c r="GYF1" s="4" t="s">
        <v>37</v>
      </c>
      <c r="GYG1" s="4" t="s">
        <v>37</v>
      </c>
      <c r="GYH1" s="4" t="s">
        <v>37</v>
      </c>
      <c r="GYI1" s="4" t="s">
        <v>37</v>
      </c>
      <c r="GYJ1" s="4" t="s">
        <v>37</v>
      </c>
      <c r="GYK1" s="4" t="s">
        <v>37</v>
      </c>
      <c r="GYL1" s="4" t="s">
        <v>37</v>
      </c>
      <c r="GYM1" s="4" t="s">
        <v>37</v>
      </c>
      <c r="GYN1" s="4" t="s">
        <v>37</v>
      </c>
      <c r="GYO1" s="4" t="s">
        <v>37</v>
      </c>
      <c r="GYP1" s="4" t="s">
        <v>37</v>
      </c>
      <c r="GYQ1" s="4" t="s">
        <v>37</v>
      </c>
      <c r="GYR1" s="4" t="s">
        <v>37</v>
      </c>
      <c r="GYS1" s="4" t="s">
        <v>37</v>
      </c>
      <c r="GYT1" s="4" t="s">
        <v>37</v>
      </c>
      <c r="GYU1" s="4" t="s">
        <v>37</v>
      </c>
      <c r="GYV1" s="4" t="s">
        <v>37</v>
      </c>
      <c r="GYW1" s="4" t="s">
        <v>37</v>
      </c>
      <c r="GYX1" s="4" t="s">
        <v>37</v>
      </c>
      <c r="GYY1" s="4" t="s">
        <v>37</v>
      </c>
      <c r="GYZ1" s="4" t="s">
        <v>37</v>
      </c>
      <c r="GZA1" s="4" t="s">
        <v>37</v>
      </c>
      <c r="GZB1" s="4" t="s">
        <v>37</v>
      </c>
      <c r="GZC1" s="4" t="s">
        <v>37</v>
      </c>
      <c r="GZD1" s="4" t="s">
        <v>37</v>
      </c>
      <c r="GZE1" s="4" t="s">
        <v>37</v>
      </c>
      <c r="GZF1" s="4" t="s">
        <v>37</v>
      </c>
      <c r="GZG1" s="4" t="s">
        <v>37</v>
      </c>
      <c r="GZH1" s="4" t="s">
        <v>37</v>
      </c>
      <c r="GZI1" s="4" t="s">
        <v>37</v>
      </c>
      <c r="GZJ1" s="4" t="s">
        <v>37</v>
      </c>
      <c r="GZK1" s="4" t="s">
        <v>37</v>
      </c>
      <c r="GZL1" s="4" t="s">
        <v>37</v>
      </c>
      <c r="GZM1" s="4" t="s">
        <v>37</v>
      </c>
      <c r="GZN1" s="4" t="s">
        <v>37</v>
      </c>
      <c r="GZO1" s="4" t="s">
        <v>37</v>
      </c>
      <c r="GZP1" s="4" t="s">
        <v>37</v>
      </c>
      <c r="GZQ1" s="4" t="s">
        <v>37</v>
      </c>
      <c r="GZR1" s="4" t="s">
        <v>37</v>
      </c>
      <c r="GZS1" s="4" t="s">
        <v>37</v>
      </c>
      <c r="GZT1" s="4" t="s">
        <v>37</v>
      </c>
      <c r="GZU1" s="4" t="s">
        <v>37</v>
      </c>
      <c r="GZV1" s="4" t="s">
        <v>37</v>
      </c>
      <c r="GZW1" s="4" t="s">
        <v>37</v>
      </c>
      <c r="GZX1" s="4" t="s">
        <v>37</v>
      </c>
      <c r="GZY1" s="4" t="s">
        <v>37</v>
      </c>
      <c r="GZZ1" s="4" t="s">
        <v>37</v>
      </c>
      <c r="HAA1" s="4" t="s">
        <v>37</v>
      </c>
      <c r="HAB1" s="4" t="s">
        <v>37</v>
      </c>
      <c r="HAC1" s="4" t="s">
        <v>37</v>
      </c>
      <c r="HAD1" s="4" t="s">
        <v>37</v>
      </c>
      <c r="HAE1" s="4" t="s">
        <v>37</v>
      </c>
      <c r="HAF1" s="4" t="s">
        <v>37</v>
      </c>
      <c r="HAG1" s="4" t="s">
        <v>37</v>
      </c>
      <c r="HAH1" s="4" t="s">
        <v>37</v>
      </c>
      <c r="HAI1" s="4" t="s">
        <v>37</v>
      </c>
      <c r="HAJ1" s="4" t="s">
        <v>37</v>
      </c>
      <c r="HAK1" s="4" t="s">
        <v>37</v>
      </c>
      <c r="HAL1" s="4" t="s">
        <v>37</v>
      </c>
      <c r="HAM1" s="4" t="s">
        <v>37</v>
      </c>
      <c r="HAN1" s="4" t="s">
        <v>37</v>
      </c>
      <c r="HAO1" s="4" t="s">
        <v>37</v>
      </c>
      <c r="HAP1" s="4" t="s">
        <v>37</v>
      </c>
      <c r="HAQ1" s="4" t="s">
        <v>37</v>
      </c>
      <c r="HAR1" s="4" t="s">
        <v>37</v>
      </c>
      <c r="HAS1" s="4" t="s">
        <v>37</v>
      </c>
      <c r="HAT1" s="4" t="s">
        <v>37</v>
      </c>
      <c r="HAU1" s="4" t="s">
        <v>37</v>
      </c>
      <c r="HAV1" s="4" t="s">
        <v>37</v>
      </c>
      <c r="HAW1" s="4" t="s">
        <v>37</v>
      </c>
      <c r="HAX1" s="4" t="s">
        <v>37</v>
      </c>
      <c r="HAY1" s="4" t="s">
        <v>37</v>
      </c>
      <c r="HAZ1" s="4" t="s">
        <v>37</v>
      </c>
      <c r="HBA1" s="4" t="s">
        <v>37</v>
      </c>
      <c r="HBB1" s="4" t="s">
        <v>37</v>
      </c>
      <c r="HBC1" s="4" t="s">
        <v>37</v>
      </c>
      <c r="HBD1" s="4" t="s">
        <v>37</v>
      </c>
      <c r="HBE1" s="4" t="s">
        <v>37</v>
      </c>
      <c r="HBF1" s="4" t="s">
        <v>37</v>
      </c>
      <c r="HBG1" s="4" t="s">
        <v>37</v>
      </c>
      <c r="HBH1" s="4" t="s">
        <v>37</v>
      </c>
      <c r="HBI1" s="4" t="s">
        <v>37</v>
      </c>
      <c r="HBJ1" s="4" t="s">
        <v>37</v>
      </c>
      <c r="HBK1" s="4" t="s">
        <v>37</v>
      </c>
      <c r="HBL1" s="4" t="s">
        <v>37</v>
      </c>
      <c r="HBM1" s="4" t="s">
        <v>37</v>
      </c>
      <c r="HBN1" s="4" t="s">
        <v>37</v>
      </c>
      <c r="HBO1" s="4" t="s">
        <v>37</v>
      </c>
      <c r="HBP1" s="4" t="s">
        <v>37</v>
      </c>
      <c r="HBQ1" s="4" t="s">
        <v>37</v>
      </c>
      <c r="HBR1" s="4" t="s">
        <v>37</v>
      </c>
      <c r="HBS1" s="4" t="s">
        <v>37</v>
      </c>
      <c r="HBT1" s="4" t="s">
        <v>37</v>
      </c>
      <c r="HBU1" s="4" t="s">
        <v>37</v>
      </c>
      <c r="HBV1" s="4" t="s">
        <v>37</v>
      </c>
      <c r="HBW1" s="4" t="s">
        <v>37</v>
      </c>
      <c r="HBX1" s="4" t="s">
        <v>37</v>
      </c>
      <c r="HBY1" s="4" t="s">
        <v>37</v>
      </c>
      <c r="HBZ1" s="4" t="s">
        <v>37</v>
      </c>
      <c r="HCA1" s="4" t="s">
        <v>37</v>
      </c>
      <c r="HCB1" s="4" t="s">
        <v>37</v>
      </c>
      <c r="HCC1" s="4" t="s">
        <v>37</v>
      </c>
      <c r="HCD1" s="4" t="s">
        <v>37</v>
      </c>
      <c r="HCE1" s="4" t="s">
        <v>37</v>
      </c>
      <c r="HCF1" s="4" t="s">
        <v>37</v>
      </c>
      <c r="HCG1" s="4" t="s">
        <v>37</v>
      </c>
      <c r="HCH1" s="4" t="s">
        <v>37</v>
      </c>
      <c r="HCI1" s="4" t="s">
        <v>37</v>
      </c>
      <c r="HCJ1" s="4" t="s">
        <v>37</v>
      </c>
      <c r="HCK1" s="4" t="s">
        <v>37</v>
      </c>
      <c r="HCL1" s="4" t="s">
        <v>37</v>
      </c>
      <c r="HCM1" s="4" t="s">
        <v>37</v>
      </c>
      <c r="HCN1" s="4" t="s">
        <v>37</v>
      </c>
      <c r="HCO1" s="4" t="s">
        <v>37</v>
      </c>
      <c r="HCP1" s="4" t="s">
        <v>37</v>
      </c>
      <c r="HCQ1" s="4" t="s">
        <v>37</v>
      </c>
      <c r="HCR1" s="4" t="s">
        <v>37</v>
      </c>
      <c r="HCS1" s="4" t="s">
        <v>37</v>
      </c>
      <c r="HCT1" s="4" t="s">
        <v>37</v>
      </c>
      <c r="HCU1" s="4" t="s">
        <v>37</v>
      </c>
      <c r="HCV1" s="4" t="s">
        <v>37</v>
      </c>
      <c r="HCW1" s="4" t="s">
        <v>37</v>
      </c>
      <c r="HCX1" s="4" t="s">
        <v>37</v>
      </c>
      <c r="HCY1" s="4" t="s">
        <v>37</v>
      </c>
      <c r="HCZ1" s="4" t="s">
        <v>37</v>
      </c>
      <c r="HDA1" s="4" t="s">
        <v>37</v>
      </c>
      <c r="HDB1" s="4" t="s">
        <v>37</v>
      </c>
      <c r="HDC1" s="4" t="s">
        <v>37</v>
      </c>
      <c r="HDD1" s="4" t="s">
        <v>37</v>
      </c>
      <c r="HDE1" s="4" t="s">
        <v>37</v>
      </c>
      <c r="HDF1" s="4" t="s">
        <v>37</v>
      </c>
      <c r="HDG1" s="4" t="s">
        <v>37</v>
      </c>
      <c r="HDH1" s="4" t="s">
        <v>37</v>
      </c>
      <c r="HDI1" s="4" t="s">
        <v>37</v>
      </c>
      <c r="HDJ1" s="4" t="s">
        <v>37</v>
      </c>
      <c r="HDK1" s="4" t="s">
        <v>37</v>
      </c>
      <c r="HDL1" s="4" t="s">
        <v>37</v>
      </c>
      <c r="HDM1" s="4" t="s">
        <v>37</v>
      </c>
      <c r="HDN1" s="4" t="s">
        <v>37</v>
      </c>
      <c r="HDO1" s="4" t="s">
        <v>37</v>
      </c>
      <c r="HDP1" s="4" t="s">
        <v>37</v>
      </c>
      <c r="HDQ1" s="4" t="s">
        <v>37</v>
      </c>
      <c r="HDR1" s="4" t="s">
        <v>37</v>
      </c>
      <c r="HDS1" s="4" t="s">
        <v>37</v>
      </c>
      <c r="HDT1" s="4" t="s">
        <v>37</v>
      </c>
      <c r="HDU1" s="4" t="s">
        <v>37</v>
      </c>
      <c r="HDV1" s="4" t="s">
        <v>37</v>
      </c>
      <c r="HDW1" s="4" t="s">
        <v>37</v>
      </c>
      <c r="HDX1" s="4" t="s">
        <v>37</v>
      </c>
      <c r="HDY1" s="4" t="s">
        <v>37</v>
      </c>
      <c r="HDZ1" s="4" t="s">
        <v>37</v>
      </c>
      <c r="HEA1" s="4" t="s">
        <v>37</v>
      </c>
      <c r="HEB1" s="4" t="s">
        <v>37</v>
      </c>
      <c r="HEC1" s="4" t="s">
        <v>37</v>
      </c>
      <c r="HED1" s="4" t="s">
        <v>37</v>
      </c>
      <c r="HEE1" s="4" t="s">
        <v>37</v>
      </c>
      <c r="HEF1" s="4" t="s">
        <v>37</v>
      </c>
      <c r="HEG1" s="4" t="s">
        <v>37</v>
      </c>
      <c r="HEH1" s="4" t="s">
        <v>37</v>
      </c>
      <c r="HEI1" s="4" t="s">
        <v>37</v>
      </c>
      <c r="HEJ1" s="4" t="s">
        <v>37</v>
      </c>
      <c r="HEK1" s="4" t="s">
        <v>37</v>
      </c>
      <c r="HEL1" s="4" t="s">
        <v>37</v>
      </c>
      <c r="HEM1" s="4" t="s">
        <v>37</v>
      </c>
      <c r="HEN1" s="4" t="s">
        <v>37</v>
      </c>
      <c r="HEO1" s="4" t="s">
        <v>37</v>
      </c>
      <c r="HEP1" s="4" t="s">
        <v>37</v>
      </c>
      <c r="HEQ1" s="4" t="s">
        <v>37</v>
      </c>
      <c r="HER1" s="4" t="s">
        <v>37</v>
      </c>
      <c r="HES1" s="4" t="s">
        <v>37</v>
      </c>
      <c r="HET1" s="4" t="s">
        <v>37</v>
      </c>
      <c r="HEU1" s="4" t="s">
        <v>37</v>
      </c>
      <c r="HEV1" s="4" t="s">
        <v>37</v>
      </c>
      <c r="HEW1" s="4" t="s">
        <v>37</v>
      </c>
      <c r="HEX1" s="4" t="s">
        <v>37</v>
      </c>
      <c r="HEY1" s="4" t="s">
        <v>37</v>
      </c>
      <c r="HEZ1" s="4" t="s">
        <v>37</v>
      </c>
      <c r="HFA1" s="4" t="s">
        <v>37</v>
      </c>
      <c r="HFB1" s="4" t="s">
        <v>37</v>
      </c>
      <c r="HFC1" s="4" t="s">
        <v>37</v>
      </c>
      <c r="HFD1" s="4" t="s">
        <v>37</v>
      </c>
      <c r="HFE1" s="4" t="s">
        <v>37</v>
      </c>
      <c r="HFF1" s="4" t="s">
        <v>37</v>
      </c>
      <c r="HFG1" s="4" t="s">
        <v>37</v>
      </c>
      <c r="HFH1" s="4" t="s">
        <v>37</v>
      </c>
      <c r="HFI1" s="4" t="s">
        <v>37</v>
      </c>
      <c r="HFJ1" s="4" t="s">
        <v>37</v>
      </c>
      <c r="HFK1" s="4" t="s">
        <v>37</v>
      </c>
      <c r="HFL1" s="4" t="s">
        <v>37</v>
      </c>
      <c r="HFM1" s="4" t="s">
        <v>37</v>
      </c>
      <c r="HFN1" s="4" t="s">
        <v>37</v>
      </c>
      <c r="HFO1" s="4" t="s">
        <v>37</v>
      </c>
      <c r="HFP1" s="4" t="s">
        <v>37</v>
      </c>
      <c r="HFQ1" s="4" t="s">
        <v>37</v>
      </c>
      <c r="HFR1" s="4" t="s">
        <v>37</v>
      </c>
      <c r="HFS1" s="4" t="s">
        <v>37</v>
      </c>
      <c r="HFT1" s="4" t="s">
        <v>37</v>
      </c>
      <c r="HFU1" s="4" t="s">
        <v>37</v>
      </c>
      <c r="HFV1" s="4" t="s">
        <v>37</v>
      </c>
      <c r="HFW1" s="4" t="s">
        <v>37</v>
      </c>
      <c r="HFX1" s="4" t="s">
        <v>37</v>
      </c>
      <c r="HFY1" s="4" t="s">
        <v>37</v>
      </c>
      <c r="HFZ1" s="4" t="s">
        <v>37</v>
      </c>
      <c r="HGA1" s="4" t="s">
        <v>37</v>
      </c>
      <c r="HGB1" s="4" t="s">
        <v>37</v>
      </c>
      <c r="HGC1" s="4" t="s">
        <v>37</v>
      </c>
      <c r="HGD1" s="4" t="s">
        <v>37</v>
      </c>
      <c r="HGE1" s="4" t="s">
        <v>37</v>
      </c>
      <c r="HGF1" s="4" t="s">
        <v>37</v>
      </c>
      <c r="HGG1" s="4" t="s">
        <v>37</v>
      </c>
      <c r="HGH1" s="4" t="s">
        <v>37</v>
      </c>
      <c r="HGI1" s="4" t="s">
        <v>37</v>
      </c>
      <c r="HGJ1" s="4" t="s">
        <v>37</v>
      </c>
      <c r="HGK1" s="4" t="s">
        <v>37</v>
      </c>
      <c r="HGL1" s="4" t="s">
        <v>37</v>
      </c>
      <c r="HGM1" s="4" t="s">
        <v>37</v>
      </c>
      <c r="HGN1" s="4" t="s">
        <v>37</v>
      </c>
      <c r="HGO1" s="4" t="s">
        <v>37</v>
      </c>
      <c r="HGP1" s="4" t="s">
        <v>37</v>
      </c>
      <c r="HGQ1" s="4" t="s">
        <v>37</v>
      </c>
      <c r="HGR1" s="4" t="s">
        <v>37</v>
      </c>
      <c r="HGS1" s="4" t="s">
        <v>37</v>
      </c>
      <c r="HGT1" s="4" t="s">
        <v>37</v>
      </c>
      <c r="HGU1" s="4" t="s">
        <v>37</v>
      </c>
      <c r="HGV1" s="4" t="s">
        <v>37</v>
      </c>
      <c r="HGW1" s="4" t="s">
        <v>37</v>
      </c>
      <c r="HGX1" s="4" t="s">
        <v>37</v>
      </c>
      <c r="HGY1" s="4" t="s">
        <v>37</v>
      </c>
      <c r="HGZ1" s="4" t="s">
        <v>37</v>
      </c>
      <c r="HHA1" s="4" t="s">
        <v>37</v>
      </c>
      <c r="HHB1" s="4" t="s">
        <v>37</v>
      </c>
      <c r="HHC1" s="4" t="s">
        <v>37</v>
      </c>
      <c r="HHD1" s="4" t="s">
        <v>37</v>
      </c>
      <c r="HHE1" s="4" t="s">
        <v>37</v>
      </c>
      <c r="HHF1" s="4" t="s">
        <v>37</v>
      </c>
      <c r="HHG1" s="4" t="s">
        <v>37</v>
      </c>
      <c r="HHH1" s="4" t="s">
        <v>37</v>
      </c>
      <c r="HHI1" s="4" t="s">
        <v>37</v>
      </c>
      <c r="HHJ1" s="4" t="s">
        <v>37</v>
      </c>
      <c r="HHK1" s="4" t="s">
        <v>37</v>
      </c>
      <c r="HHL1" s="4" t="s">
        <v>37</v>
      </c>
      <c r="HHM1" s="4" t="s">
        <v>37</v>
      </c>
      <c r="HHN1" s="4" t="s">
        <v>37</v>
      </c>
      <c r="HHO1" s="4" t="s">
        <v>37</v>
      </c>
      <c r="HHP1" s="4" t="s">
        <v>37</v>
      </c>
      <c r="HHQ1" s="4" t="s">
        <v>37</v>
      </c>
      <c r="HHR1" s="4" t="s">
        <v>37</v>
      </c>
      <c r="HHS1" s="4" t="s">
        <v>37</v>
      </c>
      <c r="HHT1" s="4" t="s">
        <v>37</v>
      </c>
      <c r="HHU1" s="4" t="s">
        <v>37</v>
      </c>
      <c r="HHV1" s="4" t="s">
        <v>37</v>
      </c>
      <c r="HHW1" s="4" t="s">
        <v>37</v>
      </c>
      <c r="HHX1" s="4" t="s">
        <v>37</v>
      </c>
      <c r="HHY1" s="4" t="s">
        <v>37</v>
      </c>
      <c r="HHZ1" s="4" t="s">
        <v>37</v>
      </c>
      <c r="HIA1" s="4" t="s">
        <v>37</v>
      </c>
      <c r="HIB1" s="4" t="s">
        <v>37</v>
      </c>
      <c r="HIC1" s="4" t="s">
        <v>37</v>
      </c>
      <c r="HID1" s="4" t="s">
        <v>37</v>
      </c>
      <c r="HIE1" s="4" t="s">
        <v>37</v>
      </c>
      <c r="HIF1" s="4" t="s">
        <v>37</v>
      </c>
      <c r="HIG1" s="4" t="s">
        <v>37</v>
      </c>
      <c r="HIH1" s="4" t="s">
        <v>37</v>
      </c>
      <c r="HII1" s="4" t="s">
        <v>37</v>
      </c>
      <c r="HIJ1" s="4" t="s">
        <v>37</v>
      </c>
      <c r="HIK1" s="4" t="s">
        <v>37</v>
      </c>
      <c r="HIL1" s="4" t="s">
        <v>37</v>
      </c>
      <c r="HIM1" s="4" t="s">
        <v>37</v>
      </c>
      <c r="HIN1" s="4" t="s">
        <v>37</v>
      </c>
      <c r="HIO1" s="4" t="s">
        <v>37</v>
      </c>
      <c r="HIP1" s="4" t="s">
        <v>37</v>
      </c>
      <c r="HIQ1" s="4" t="s">
        <v>37</v>
      </c>
      <c r="HIR1" s="4" t="s">
        <v>37</v>
      </c>
      <c r="HIS1" s="4" t="s">
        <v>37</v>
      </c>
      <c r="HIT1" s="4" t="s">
        <v>37</v>
      </c>
      <c r="HIU1" s="4" t="s">
        <v>37</v>
      </c>
      <c r="HIV1" s="4" t="s">
        <v>37</v>
      </c>
      <c r="HIW1" s="4" t="s">
        <v>37</v>
      </c>
      <c r="HIX1" s="4" t="s">
        <v>37</v>
      </c>
      <c r="HIY1" s="4" t="s">
        <v>37</v>
      </c>
      <c r="HIZ1" s="4" t="s">
        <v>37</v>
      </c>
      <c r="HJA1" s="4" t="s">
        <v>37</v>
      </c>
      <c r="HJB1" s="4" t="s">
        <v>37</v>
      </c>
      <c r="HJC1" s="4" t="s">
        <v>37</v>
      </c>
      <c r="HJD1" s="4" t="s">
        <v>37</v>
      </c>
      <c r="HJE1" s="4" t="s">
        <v>37</v>
      </c>
      <c r="HJF1" s="4" t="s">
        <v>37</v>
      </c>
      <c r="HJG1" s="4" t="s">
        <v>37</v>
      </c>
      <c r="HJH1" s="4" t="s">
        <v>37</v>
      </c>
      <c r="HJI1" s="4" t="s">
        <v>37</v>
      </c>
      <c r="HJJ1" s="4" t="s">
        <v>37</v>
      </c>
      <c r="HJK1" s="4" t="s">
        <v>37</v>
      </c>
      <c r="HJL1" s="4" t="s">
        <v>37</v>
      </c>
      <c r="HJM1" s="4" t="s">
        <v>37</v>
      </c>
      <c r="HJN1" s="4" t="s">
        <v>37</v>
      </c>
      <c r="HJO1" s="4" t="s">
        <v>37</v>
      </c>
      <c r="HJP1" s="4" t="s">
        <v>37</v>
      </c>
      <c r="HJQ1" s="4" t="s">
        <v>37</v>
      </c>
      <c r="HJR1" s="4" t="s">
        <v>37</v>
      </c>
      <c r="HJS1" s="4" t="s">
        <v>37</v>
      </c>
      <c r="HJT1" s="4" t="s">
        <v>37</v>
      </c>
      <c r="HJU1" s="4" t="s">
        <v>37</v>
      </c>
      <c r="HJV1" s="4" t="s">
        <v>37</v>
      </c>
      <c r="HJW1" s="4" t="s">
        <v>37</v>
      </c>
      <c r="HJX1" s="4" t="s">
        <v>37</v>
      </c>
      <c r="HJY1" s="4" t="s">
        <v>37</v>
      </c>
      <c r="HJZ1" s="4" t="s">
        <v>37</v>
      </c>
      <c r="HKA1" s="4" t="s">
        <v>37</v>
      </c>
      <c r="HKB1" s="4" t="s">
        <v>37</v>
      </c>
      <c r="HKC1" s="4" t="s">
        <v>37</v>
      </c>
      <c r="HKD1" s="4" t="s">
        <v>37</v>
      </c>
      <c r="HKE1" s="4" t="s">
        <v>37</v>
      </c>
      <c r="HKF1" s="4" t="s">
        <v>37</v>
      </c>
      <c r="HKG1" s="4" t="s">
        <v>37</v>
      </c>
      <c r="HKH1" s="4" t="s">
        <v>37</v>
      </c>
      <c r="HKI1" s="4" t="s">
        <v>37</v>
      </c>
      <c r="HKJ1" s="4" t="s">
        <v>37</v>
      </c>
      <c r="HKK1" s="4" t="s">
        <v>37</v>
      </c>
      <c r="HKL1" s="4" t="s">
        <v>37</v>
      </c>
      <c r="HKM1" s="4" t="s">
        <v>37</v>
      </c>
      <c r="HKN1" s="4" t="s">
        <v>37</v>
      </c>
      <c r="HKO1" s="4" t="s">
        <v>37</v>
      </c>
      <c r="HKP1" s="4" t="s">
        <v>37</v>
      </c>
      <c r="HKQ1" s="4" t="s">
        <v>37</v>
      </c>
      <c r="HKR1" s="4" t="s">
        <v>37</v>
      </c>
      <c r="HKS1" s="4" t="s">
        <v>37</v>
      </c>
      <c r="HKT1" s="4" t="s">
        <v>37</v>
      </c>
      <c r="HKU1" s="4" t="s">
        <v>37</v>
      </c>
      <c r="HKV1" s="4" t="s">
        <v>37</v>
      </c>
      <c r="HKW1" s="4" t="s">
        <v>37</v>
      </c>
      <c r="HKX1" s="4" t="s">
        <v>37</v>
      </c>
      <c r="HKY1" s="4" t="s">
        <v>37</v>
      </c>
      <c r="HKZ1" s="4" t="s">
        <v>37</v>
      </c>
      <c r="HLA1" s="4" t="s">
        <v>37</v>
      </c>
      <c r="HLB1" s="4" t="s">
        <v>37</v>
      </c>
      <c r="HLC1" s="4" t="s">
        <v>37</v>
      </c>
      <c r="HLD1" s="4" t="s">
        <v>37</v>
      </c>
      <c r="HLE1" s="4" t="s">
        <v>37</v>
      </c>
      <c r="HLF1" s="4" t="s">
        <v>37</v>
      </c>
      <c r="HLG1" s="4" t="s">
        <v>37</v>
      </c>
      <c r="HLH1" s="4" t="s">
        <v>37</v>
      </c>
      <c r="HLI1" s="4" t="s">
        <v>37</v>
      </c>
      <c r="HLJ1" s="4" t="s">
        <v>37</v>
      </c>
      <c r="HLK1" s="4" t="s">
        <v>37</v>
      </c>
      <c r="HLL1" s="4" t="s">
        <v>37</v>
      </c>
      <c r="HLM1" s="4" t="s">
        <v>37</v>
      </c>
      <c r="HLN1" s="4" t="s">
        <v>37</v>
      </c>
      <c r="HLO1" s="4" t="s">
        <v>37</v>
      </c>
      <c r="HLP1" s="4" t="s">
        <v>37</v>
      </c>
      <c r="HLQ1" s="4" t="s">
        <v>37</v>
      </c>
      <c r="HLR1" s="4" t="s">
        <v>37</v>
      </c>
      <c r="HLS1" s="4" t="s">
        <v>37</v>
      </c>
      <c r="HLT1" s="4" t="s">
        <v>37</v>
      </c>
      <c r="HLU1" s="4" t="s">
        <v>37</v>
      </c>
      <c r="HLV1" s="4" t="s">
        <v>37</v>
      </c>
      <c r="HLW1" s="4" t="s">
        <v>37</v>
      </c>
      <c r="HLX1" s="4" t="s">
        <v>37</v>
      </c>
      <c r="HLY1" s="4" t="s">
        <v>37</v>
      </c>
      <c r="HLZ1" s="4" t="s">
        <v>37</v>
      </c>
      <c r="HMA1" s="4" t="s">
        <v>37</v>
      </c>
      <c r="HMB1" s="4" t="s">
        <v>37</v>
      </c>
      <c r="HMC1" s="4" t="s">
        <v>37</v>
      </c>
      <c r="HMD1" s="4" t="s">
        <v>37</v>
      </c>
      <c r="HME1" s="4" t="s">
        <v>37</v>
      </c>
      <c r="HMF1" s="4" t="s">
        <v>37</v>
      </c>
      <c r="HMG1" s="4" t="s">
        <v>37</v>
      </c>
      <c r="HMH1" s="4" t="s">
        <v>37</v>
      </c>
      <c r="HMI1" s="4" t="s">
        <v>37</v>
      </c>
      <c r="HMJ1" s="4" t="s">
        <v>37</v>
      </c>
      <c r="HMK1" s="4" t="s">
        <v>37</v>
      </c>
      <c r="HML1" s="4" t="s">
        <v>37</v>
      </c>
      <c r="HMM1" s="4" t="s">
        <v>37</v>
      </c>
      <c r="HMN1" s="4" t="s">
        <v>37</v>
      </c>
      <c r="HMO1" s="4" t="s">
        <v>37</v>
      </c>
      <c r="HMP1" s="4" t="s">
        <v>37</v>
      </c>
      <c r="HMQ1" s="4" t="s">
        <v>37</v>
      </c>
      <c r="HMR1" s="4" t="s">
        <v>37</v>
      </c>
      <c r="HMS1" s="4" t="s">
        <v>37</v>
      </c>
      <c r="HMT1" s="4" t="s">
        <v>37</v>
      </c>
      <c r="HMU1" s="4" t="s">
        <v>37</v>
      </c>
      <c r="HMV1" s="4" t="s">
        <v>37</v>
      </c>
      <c r="HMW1" s="4" t="s">
        <v>37</v>
      </c>
      <c r="HMX1" s="4" t="s">
        <v>37</v>
      </c>
      <c r="HMY1" s="4" t="s">
        <v>37</v>
      </c>
      <c r="HMZ1" s="4" t="s">
        <v>37</v>
      </c>
      <c r="HNA1" s="4" t="s">
        <v>37</v>
      </c>
      <c r="HNB1" s="4" t="s">
        <v>37</v>
      </c>
      <c r="HNC1" s="4" t="s">
        <v>37</v>
      </c>
      <c r="HND1" s="4" t="s">
        <v>37</v>
      </c>
      <c r="HNE1" s="4" t="s">
        <v>37</v>
      </c>
      <c r="HNF1" s="4" t="s">
        <v>37</v>
      </c>
      <c r="HNG1" s="4" t="s">
        <v>37</v>
      </c>
      <c r="HNH1" s="4" t="s">
        <v>37</v>
      </c>
      <c r="HNI1" s="4" t="s">
        <v>37</v>
      </c>
      <c r="HNJ1" s="4" t="s">
        <v>37</v>
      </c>
      <c r="HNK1" s="4" t="s">
        <v>37</v>
      </c>
      <c r="HNL1" s="4" t="s">
        <v>37</v>
      </c>
      <c r="HNM1" s="4" t="s">
        <v>37</v>
      </c>
      <c r="HNN1" s="4" t="s">
        <v>37</v>
      </c>
      <c r="HNO1" s="4" t="s">
        <v>37</v>
      </c>
      <c r="HNP1" s="4" t="s">
        <v>37</v>
      </c>
      <c r="HNQ1" s="4" t="s">
        <v>37</v>
      </c>
      <c r="HNR1" s="4" t="s">
        <v>37</v>
      </c>
      <c r="HNS1" s="4" t="s">
        <v>37</v>
      </c>
      <c r="HNT1" s="4" t="s">
        <v>37</v>
      </c>
      <c r="HNU1" s="4" t="s">
        <v>37</v>
      </c>
      <c r="HNV1" s="4" t="s">
        <v>37</v>
      </c>
      <c r="HNW1" s="4" t="s">
        <v>37</v>
      </c>
      <c r="HNX1" s="4" t="s">
        <v>37</v>
      </c>
      <c r="HNY1" s="4" t="s">
        <v>37</v>
      </c>
      <c r="HNZ1" s="4" t="s">
        <v>37</v>
      </c>
      <c r="HOA1" s="4" t="s">
        <v>37</v>
      </c>
      <c r="HOB1" s="4" t="s">
        <v>37</v>
      </c>
      <c r="HOC1" s="4" t="s">
        <v>37</v>
      </c>
      <c r="HOD1" s="4" t="s">
        <v>37</v>
      </c>
      <c r="HOE1" s="4" t="s">
        <v>37</v>
      </c>
      <c r="HOF1" s="4" t="s">
        <v>37</v>
      </c>
      <c r="HOG1" s="4" t="s">
        <v>37</v>
      </c>
      <c r="HOH1" s="4" t="s">
        <v>37</v>
      </c>
      <c r="HOI1" s="4" t="s">
        <v>37</v>
      </c>
      <c r="HOJ1" s="4" t="s">
        <v>37</v>
      </c>
      <c r="HOK1" s="4" t="s">
        <v>37</v>
      </c>
      <c r="HOL1" s="4" t="s">
        <v>37</v>
      </c>
      <c r="HOM1" s="4" t="s">
        <v>37</v>
      </c>
      <c r="HON1" s="4" t="s">
        <v>37</v>
      </c>
      <c r="HOO1" s="4" t="s">
        <v>37</v>
      </c>
      <c r="HOP1" s="4" t="s">
        <v>37</v>
      </c>
      <c r="HOQ1" s="4" t="s">
        <v>37</v>
      </c>
      <c r="HOR1" s="4" t="s">
        <v>37</v>
      </c>
      <c r="HOS1" s="4" t="s">
        <v>37</v>
      </c>
      <c r="HOT1" s="4" t="s">
        <v>37</v>
      </c>
      <c r="HOU1" s="4" t="s">
        <v>37</v>
      </c>
      <c r="HOV1" s="4" t="s">
        <v>37</v>
      </c>
      <c r="HOW1" s="4" t="s">
        <v>37</v>
      </c>
      <c r="HOX1" s="4" t="s">
        <v>37</v>
      </c>
      <c r="HOY1" s="4" t="s">
        <v>37</v>
      </c>
      <c r="HOZ1" s="4" t="s">
        <v>37</v>
      </c>
      <c r="HPA1" s="4" t="s">
        <v>37</v>
      </c>
      <c r="HPB1" s="4" t="s">
        <v>37</v>
      </c>
      <c r="HPC1" s="4" t="s">
        <v>37</v>
      </c>
      <c r="HPD1" s="4" t="s">
        <v>37</v>
      </c>
      <c r="HPE1" s="4" t="s">
        <v>37</v>
      </c>
      <c r="HPF1" s="4" t="s">
        <v>37</v>
      </c>
      <c r="HPG1" s="4" t="s">
        <v>37</v>
      </c>
      <c r="HPH1" s="4" t="s">
        <v>37</v>
      </c>
      <c r="HPI1" s="4" t="s">
        <v>37</v>
      </c>
      <c r="HPJ1" s="4" t="s">
        <v>37</v>
      </c>
      <c r="HPK1" s="4" t="s">
        <v>37</v>
      </c>
      <c r="HPL1" s="4" t="s">
        <v>37</v>
      </c>
      <c r="HPM1" s="4" t="s">
        <v>37</v>
      </c>
      <c r="HPN1" s="4" t="s">
        <v>37</v>
      </c>
      <c r="HPO1" s="4" t="s">
        <v>37</v>
      </c>
      <c r="HPP1" s="4" t="s">
        <v>37</v>
      </c>
      <c r="HPQ1" s="4" t="s">
        <v>37</v>
      </c>
      <c r="HPR1" s="4" t="s">
        <v>37</v>
      </c>
      <c r="HPS1" s="4" t="s">
        <v>37</v>
      </c>
      <c r="HPT1" s="4" t="s">
        <v>37</v>
      </c>
      <c r="HPU1" s="4" t="s">
        <v>37</v>
      </c>
      <c r="HPV1" s="4" t="s">
        <v>37</v>
      </c>
      <c r="HPW1" s="4" t="s">
        <v>37</v>
      </c>
      <c r="HPX1" s="4" t="s">
        <v>37</v>
      </c>
      <c r="HPY1" s="4" t="s">
        <v>37</v>
      </c>
      <c r="HPZ1" s="4" t="s">
        <v>37</v>
      </c>
      <c r="HQA1" s="4" t="s">
        <v>37</v>
      </c>
      <c r="HQB1" s="4" t="s">
        <v>37</v>
      </c>
      <c r="HQC1" s="4" t="s">
        <v>37</v>
      </c>
      <c r="HQD1" s="4" t="s">
        <v>37</v>
      </c>
      <c r="HQE1" s="4" t="s">
        <v>37</v>
      </c>
      <c r="HQF1" s="4" t="s">
        <v>37</v>
      </c>
      <c r="HQG1" s="4" t="s">
        <v>37</v>
      </c>
      <c r="HQH1" s="4" t="s">
        <v>37</v>
      </c>
      <c r="HQI1" s="4" t="s">
        <v>37</v>
      </c>
      <c r="HQJ1" s="4" t="s">
        <v>37</v>
      </c>
      <c r="HQK1" s="4" t="s">
        <v>37</v>
      </c>
      <c r="HQL1" s="4" t="s">
        <v>37</v>
      </c>
      <c r="HQM1" s="4" t="s">
        <v>37</v>
      </c>
      <c r="HQN1" s="4" t="s">
        <v>37</v>
      </c>
      <c r="HQO1" s="4" t="s">
        <v>37</v>
      </c>
      <c r="HQP1" s="4" t="s">
        <v>37</v>
      </c>
      <c r="HQQ1" s="4" t="s">
        <v>37</v>
      </c>
      <c r="HQR1" s="4" t="s">
        <v>37</v>
      </c>
      <c r="HQS1" s="4" t="s">
        <v>37</v>
      </c>
      <c r="HQT1" s="4" t="s">
        <v>37</v>
      </c>
      <c r="HQU1" s="4" t="s">
        <v>37</v>
      </c>
      <c r="HQV1" s="4" t="s">
        <v>37</v>
      </c>
      <c r="HQW1" s="4" t="s">
        <v>37</v>
      </c>
      <c r="HQX1" s="4" t="s">
        <v>37</v>
      </c>
      <c r="HQY1" s="4" t="s">
        <v>37</v>
      </c>
      <c r="HQZ1" s="4" t="s">
        <v>37</v>
      </c>
      <c r="HRA1" s="4" t="s">
        <v>37</v>
      </c>
      <c r="HRB1" s="4" t="s">
        <v>37</v>
      </c>
      <c r="HRC1" s="4" t="s">
        <v>37</v>
      </c>
      <c r="HRD1" s="4" t="s">
        <v>37</v>
      </c>
      <c r="HRE1" s="4" t="s">
        <v>37</v>
      </c>
      <c r="HRF1" s="4" t="s">
        <v>37</v>
      </c>
      <c r="HRG1" s="4" t="s">
        <v>37</v>
      </c>
      <c r="HRH1" s="4" t="s">
        <v>37</v>
      </c>
      <c r="HRI1" s="4" t="s">
        <v>37</v>
      </c>
      <c r="HRJ1" s="4" t="s">
        <v>37</v>
      </c>
      <c r="HRK1" s="4" t="s">
        <v>37</v>
      </c>
      <c r="HRL1" s="4" t="s">
        <v>37</v>
      </c>
      <c r="HRM1" s="4" t="s">
        <v>37</v>
      </c>
      <c r="HRN1" s="4" t="s">
        <v>37</v>
      </c>
      <c r="HRO1" s="4" t="s">
        <v>37</v>
      </c>
      <c r="HRP1" s="4" t="s">
        <v>37</v>
      </c>
      <c r="HRQ1" s="4" t="s">
        <v>37</v>
      </c>
      <c r="HRR1" s="4" t="s">
        <v>37</v>
      </c>
      <c r="HRS1" s="4" t="s">
        <v>37</v>
      </c>
      <c r="HRT1" s="4" t="s">
        <v>37</v>
      </c>
      <c r="HRU1" s="4" t="s">
        <v>37</v>
      </c>
      <c r="HRV1" s="4" t="s">
        <v>37</v>
      </c>
      <c r="HRW1" s="4" t="s">
        <v>37</v>
      </c>
      <c r="HRX1" s="4" t="s">
        <v>37</v>
      </c>
      <c r="HRY1" s="4" t="s">
        <v>37</v>
      </c>
      <c r="HRZ1" s="4" t="s">
        <v>37</v>
      </c>
      <c r="HSA1" s="4" t="s">
        <v>37</v>
      </c>
      <c r="HSB1" s="4" t="s">
        <v>37</v>
      </c>
      <c r="HSC1" s="4" t="s">
        <v>37</v>
      </c>
      <c r="HSD1" s="4" t="s">
        <v>37</v>
      </c>
      <c r="HSE1" s="4" t="s">
        <v>37</v>
      </c>
      <c r="HSF1" s="4" t="s">
        <v>37</v>
      </c>
      <c r="HSG1" s="4" t="s">
        <v>37</v>
      </c>
      <c r="HSH1" s="4" t="s">
        <v>37</v>
      </c>
      <c r="HSI1" s="4" t="s">
        <v>37</v>
      </c>
      <c r="HSJ1" s="4" t="s">
        <v>37</v>
      </c>
      <c r="HSK1" s="4" t="s">
        <v>37</v>
      </c>
      <c r="HSL1" s="4" t="s">
        <v>37</v>
      </c>
      <c r="HSM1" s="4" t="s">
        <v>37</v>
      </c>
      <c r="HSN1" s="4" t="s">
        <v>37</v>
      </c>
      <c r="HSO1" s="4" t="s">
        <v>37</v>
      </c>
      <c r="HSP1" s="4" t="s">
        <v>37</v>
      </c>
      <c r="HSQ1" s="4" t="s">
        <v>37</v>
      </c>
      <c r="HSR1" s="4" t="s">
        <v>37</v>
      </c>
      <c r="HSS1" s="4" t="s">
        <v>37</v>
      </c>
      <c r="HST1" s="4" t="s">
        <v>37</v>
      </c>
      <c r="HSU1" s="4" t="s">
        <v>37</v>
      </c>
      <c r="HSV1" s="4" t="s">
        <v>37</v>
      </c>
      <c r="HSW1" s="4" t="s">
        <v>37</v>
      </c>
      <c r="HSX1" s="4" t="s">
        <v>37</v>
      </c>
      <c r="HSY1" s="4" t="s">
        <v>37</v>
      </c>
      <c r="HSZ1" s="4" t="s">
        <v>37</v>
      </c>
      <c r="HTA1" s="4" t="s">
        <v>37</v>
      </c>
      <c r="HTB1" s="4" t="s">
        <v>37</v>
      </c>
      <c r="HTC1" s="4" t="s">
        <v>37</v>
      </c>
      <c r="HTD1" s="4" t="s">
        <v>37</v>
      </c>
      <c r="HTE1" s="4" t="s">
        <v>37</v>
      </c>
      <c r="HTF1" s="4" t="s">
        <v>37</v>
      </c>
      <c r="HTG1" s="4" t="s">
        <v>37</v>
      </c>
      <c r="HTH1" s="4" t="s">
        <v>37</v>
      </c>
      <c r="HTI1" s="4" t="s">
        <v>37</v>
      </c>
      <c r="HTJ1" s="4" t="s">
        <v>37</v>
      </c>
      <c r="HTK1" s="4" t="s">
        <v>37</v>
      </c>
      <c r="HTL1" s="4" t="s">
        <v>37</v>
      </c>
      <c r="HTM1" s="4" t="s">
        <v>37</v>
      </c>
      <c r="HTN1" s="4" t="s">
        <v>37</v>
      </c>
      <c r="HTO1" s="4" t="s">
        <v>37</v>
      </c>
      <c r="HTP1" s="4" t="s">
        <v>37</v>
      </c>
      <c r="HTQ1" s="4" t="s">
        <v>37</v>
      </c>
      <c r="HTR1" s="4" t="s">
        <v>37</v>
      </c>
      <c r="HTS1" s="4" t="s">
        <v>37</v>
      </c>
      <c r="HTT1" s="4" t="s">
        <v>37</v>
      </c>
      <c r="HTU1" s="4" t="s">
        <v>37</v>
      </c>
      <c r="HTV1" s="4" t="s">
        <v>37</v>
      </c>
      <c r="HTW1" s="4" t="s">
        <v>37</v>
      </c>
      <c r="HTX1" s="4" t="s">
        <v>37</v>
      </c>
      <c r="HTY1" s="4" t="s">
        <v>37</v>
      </c>
      <c r="HTZ1" s="4" t="s">
        <v>37</v>
      </c>
      <c r="HUA1" s="4" t="s">
        <v>37</v>
      </c>
      <c r="HUB1" s="4" t="s">
        <v>37</v>
      </c>
      <c r="HUC1" s="4" t="s">
        <v>37</v>
      </c>
      <c r="HUD1" s="4" t="s">
        <v>37</v>
      </c>
      <c r="HUE1" s="4" t="s">
        <v>37</v>
      </c>
      <c r="HUF1" s="4" t="s">
        <v>37</v>
      </c>
      <c r="HUG1" s="4" t="s">
        <v>37</v>
      </c>
      <c r="HUH1" s="4" t="s">
        <v>37</v>
      </c>
      <c r="HUI1" s="4" t="s">
        <v>37</v>
      </c>
      <c r="HUJ1" s="4" t="s">
        <v>37</v>
      </c>
      <c r="HUK1" s="4" t="s">
        <v>37</v>
      </c>
      <c r="HUL1" s="4" t="s">
        <v>37</v>
      </c>
      <c r="HUM1" s="4" t="s">
        <v>37</v>
      </c>
      <c r="HUN1" s="4" t="s">
        <v>37</v>
      </c>
      <c r="HUO1" s="4" t="s">
        <v>37</v>
      </c>
      <c r="HUP1" s="4" t="s">
        <v>37</v>
      </c>
      <c r="HUQ1" s="4" t="s">
        <v>37</v>
      </c>
      <c r="HUR1" s="4" t="s">
        <v>37</v>
      </c>
      <c r="HUS1" s="4" t="s">
        <v>37</v>
      </c>
      <c r="HUT1" s="4" t="s">
        <v>37</v>
      </c>
      <c r="HUU1" s="4" t="s">
        <v>37</v>
      </c>
      <c r="HUV1" s="4" t="s">
        <v>37</v>
      </c>
      <c r="HUW1" s="4" t="s">
        <v>37</v>
      </c>
      <c r="HUX1" s="4" t="s">
        <v>37</v>
      </c>
      <c r="HUY1" s="4" t="s">
        <v>37</v>
      </c>
      <c r="HUZ1" s="4" t="s">
        <v>37</v>
      </c>
      <c r="HVA1" s="4" t="s">
        <v>37</v>
      </c>
      <c r="HVB1" s="4" t="s">
        <v>37</v>
      </c>
      <c r="HVC1" s="4" t="s">
        <v>37</v>
      </c>
      <c r="HVD1" s="4" t="s">
        <v>37</v>
      </c>
      <c r="HVE1" s="4" t="s">
        <v>37</v>
      </c>
      <c r="HVF1" s="4" t="s">
        <v>37</v>
      </c>
      <c r="HVG1" s="4" t="s">
        <v>37</v>
      </c>
      <c r="HVH1" s="4" t="s">
        <v>37</v>
      </c>
      <c r="HVI1" s="4" t="s">
        <v>37</v>
      </c>
      <c r="HVJ1" s="4" t="s">
        <v>37</v>
      </c>
      <c r="HVK1" s="4" t="s">
        <v>37</v>
      </c>
      <c r="HVL1" s="4" t="s">
        <v>37</v>
      </c>
      <c r="HVM1" s="4" t="s">
        <v>37</v>
      </c>
      <c r="HVN1" s="4" t="s">
        <v>37</v>
      </c>
      <c r="HVO1" s="4" t="s">
        <v>37</v>
      </c>
      <c r="HVP1" s="4" t="s">
        <v>37</v>
      </c>
      <c r="HVQ1" s="4" t="s">
        <v>37</v>
      </c>
      <c r="HVR1" s="4" t="s">
        <v>37</v>
      </c>
      <c r="HVS1" s="4" t="s">
        <v>37</v>
      </c>
      <c r="HVT1" s="4" t="s">
        <v>37</v>
      </c>
      <c r="HVU1" s="4" t="s">
        <v>37</v>
      </c>
      <c r="HVV1" s="4" t="s">
        <v>37</v>
      </c>
      <c r="HVW1" s="4" t="s">
        <v>37</v>
      </c>
      <c r="HVX1" s="4" t="s">
        <v>37</v>
      </c>
      <c r="HVY1" s="4" t="s">
        <v>37</v>
      </c>
      <c r="HVZ1" s="4" t="s">
        <v>37</v>
      </c>
      <c r="HWA1" s="4" t="s">
        <v>37</v>
      </c>
      <c r="HWB1" s="4" t="s">
        <v>37</v>
      </c>
      <c r="HWC1" s="4" t="s">
        <v>37</v>
      </c>
      <c r="HWD1" s="4" t="s">
        <v>37</v>
      </c>
      <c r="HWE1" s="4" t="s">
        <v>37</v>
      </c>
      <c r="HWF1" s="4" t="s">
        <v>37</v>
      </c>
      <c r="HWG1" s="4" t="s">
        <v>37</v>
      </c>
      <c r="HWH1" s="4" t="s">
        <v>37</v>
      </c>
      <c r="HWI1" s="4" t="s">
        <v>37</v>
      </c>
      <c r="HWJ1" s="4" t="s">
        <v>37</v>
      </c>
      <c r="HWK1" s="4" t="s">
        <v>37</v>
      </c>
      <c r="HWL1" s="4" t="s">
        <v>37</v>
      </c>
      <c r="HWM1" s="4" t="s">
        <v>37</v>
      </c>
      <c r="HWN1" s="4" t="s">
        <v>37</v>
      </c>
      <c r="HWO1" s="4" t="s">
        <v>37</v>
      </c>
      <c r="HWP1" s="4" t="s">
        <v>37</v>
      </c>
      <c r="HWQ1" s="4" t="s">
        <v>37</v>
      </c>
      <c r="HWR1" s="4" t="s">
        <v>37</v>
      </c>
      <c r="HWS1" s="4" t="s">
        <v>37</v>
      </c>
      <c r="HWT1" s="4" t="s">
        <v>37</v>
      </c>
      <c r="HWU1" s="4" t="s">
        <v>37</v>
      </c>
      <c r="HWV1" s="4" t="s">
        <v>37</v>
      </c>
      <c r="HWW1" s="4" t="s">
        <v>37</v>
      </c>
      <c r="HWX1" s="4" t="s">
        <v>37</v>
      </c>
      <c r="HWY1" s="4" t="s">
        <v>37</v>
      </c>
      <c r="HWZ1" s="4" t="s">
        <v>37</v>
      </c>
      <c r="HXA1" s="4" t="s">
        <v>37</v>
      </c>
      <c r="HXB1" s="4" t="s">
        <v>37</v>
      </c>
      <c r="HXC1" s="4" t="s">
        <v>37</v>
      </c>
      <c r="HXD1" s="4" t="s">
        <v>37</v>
      </c>
      <c r="HXE1" s="4" t="s">
        <v>37</v>
      </c>
      <c r="HXF1" s="4" t="s">
        <v>37</v>
      </c>
      <c r="HXG1" s="4" t="s">
        <v>37</v>
      </c>
      <c r="HXH1" s="4" t="s">
        <v>37</v>
      </c>
      <c r="HXI1" s="4" t="s">
        <v>37</v>
      </c>
      <c r="HXJ1" s="4" t="s">
        <v>37</v>
      </c>
      <c r="HXK1" s="4" t="s">
        <v>37</v>
      </c>
      <c r="HXL1" s="4" t="s">
        <v>37</v>
      </c>
      <c r="HXM1" s="4" t="s">
        <v>37</v>
      </c>
      <c r="HXN1" s="4" t="s">
        <v>37</v>
      </c>
      <c r="HXO1" s="4" t="s">
        <v>37</v>
      </c>
      <c r="HXP1" s="4" t="s">
        <v>37</v>
      </c>
      <c r="HXQ1" s="4" t="s">
        <v>37</v>
      </c>
      <c r="HXR1" s="4" t="s">
        <v>37</v>
      </c>
      <c r="HXS1" s="4" t="s">
        <v>37</v>
      </c>
      <c r="HXT1" s="4" t="s">
        <v>37</v>
      </c>
      <c r="HXU1" s="4" t="s">
        <v>37</v>
      </c>
      <c r="HXV1" s="4" t="s">
        <v>37</v>
      </c>
      <c r="HXW1" s="4" t="s">
        <v>37</v>
      </c>
      <c r="HXX1" s="4" t="s">
        <v>37</v>
      </c>
      <c r="HXY1" s="4" t="s">
        <v>37</v>
      </c>
      <c r="HXZ1" s="4" t="s">
        <v>37</v>
      </c>
      <c r="HYA1" s="4" t="s">
        <v>37</v>
      </c>
      <c r="HYB1" s="4" t="s">
        <v>37</v>
      </c>
      <c r="HYC1" s="4" t="s">
        <v>37</v>
      </c>
      <c r="HYD1" s="4" t="s">
        <v>37</v>
      </c>
      <c r="HYE1" s="4" t="s">
        <v>37</v>
      </c>
      <c r="HYF1" s="4" t="s">
        <v>37</v>
      </c>
      <c r="HYG1" s="4" t="s">
        <v>37</v>
      </c>
      <c r="HYH1" s="4" t="s">
        <v>37</v>
      </c>
      <c r="HYI1" s="4" t="s">
        <v>37</v>
      </c>
      <c r="HYJ1" s="4" t="s">
        <v>37</v>
      </c>
      <c r="HYK1" s="4" t="s">
        <v>37</v>
      </c>
      <c r="HYL1" s="4" t="s">
        <v>37</v>
      </c>
      <c r="HYM1" s="4" t="s">
        <v>37</v>
      </c>
      <c r="HYN1" s="4" t="s">
        <v>37</v>
      </c>
      <c r="HYO1" s="4" t="s">
        <v>37</v>
      </c>
      <c r="HYP1" s="4" t="s">
        <v>37</v>
      </c>
      <c r="HYQ1" s="4" t="s">
        <v>37</v>
      </c>
      <c r="HYR1" s="4" t="s">
        <v>37</v>
      </c>
      <c r="HYS1" s="4" t="s">
        <v>37</v>
      </c>
      <c r="HYT1" s="4" t="s">
        <v>37</v>
      </c>
      <c r="HYU1" s="4" t="s">
        <v>37</v>
      </c>
      <c r="HYV1" s="4" t="s">
        <v>37</v>
      </c>
      <c r="HYW1" s="4" t="s">
        <v>37</v>
      </c>
      <c r="HYX1" s="4" t="s">
        <v>37</v>
      </c>
      <c r="HYY1" s="4" t="s">
        <v>37</v>
      </c>
      <c r="HYZ1" s="4" t="s">
        <v>37</v>
      </c>
      <c r="HZA1" s="4" t="s">
        <v>37</v>
      </c>
      <c r="HZB1" s="4" t="s">
        <v>37</v>
      </c>
      <c r="HZC1" s="4" t="s">
        <v>37</v>
      </c>
      <c r="HZD1" s="4" t="s">
        <v>37</v>
      </c>
      <c r="HZE1" s="4" t="s">
        <v>37</v>
      </c>
      <c r="HZF1" s="4" t="s">
        <v>37</v>
      </c>
      <c r="HZG1" s="4" t="s">
        <v>37</v>
      </c>
      <c r="HZH1" s="4" t="s">
        <v>37</v>
      </c>
      <c r="HZI1" s="4" t="s">
        <v>37</v>
      </c>
      <c r="HZJ1" s="4" t="s">
        <v>37</v>
      </c>
      <c r="HZK1" s="4" t="s">
        <v>37</v>
      </c>
      <c r="HZL1" s="4" t="s">
        <v>37</v>
      </c>
      <c r="HZM1" s="4" t="s">
        <v>37</v>
      </c>
      <c r="HZN1" s="4" t="s">
        <v>37</v>
      </c>
      <c r="HZO1" s="4" t="s">
        <v>37</v>
      </c>
      <c r="HZP1" s="4" t="s">
        <v>37</v>
      </c>
      <c r="HZQ1" s="4" t="s">
        <v>37</v>
      </c>
      <c r="HZR1" s="4" t="s">
        <v>37</v>
      </c>
      <c r="HZS1" s="4" t="s">
        <v>37</v>
      </c>
      <c r="HZT1" s="4" t="s">
        <v>37</v>
      </c>
      <c r="HZU1" s="4" t="s">
        <v>37</v>
      </c>
      <c r="HZV1" s="4" t="s">
        <v>37</v>
      </c>
      <c r="HZW1" s="4" t="s">
        <v>37</v>
      </c>
      <c r="HZX1" s="4" t="s">
        <v>37</v>
      </c>
      <c r="HZY1" s="4" t="s">
        <v>37</v>
      </c>
      <c r="HZZ1" s="4" t="s">
        <v>37</v>
      </c>
      <c r="IAA1" s="4" t="s">
        <v>37</v>
      </c>
      <c r="IAB1" s="4" t="s">
        <v>37</v>
      </c>
      <c r="IAC1" s="4" t="s">
        <v>37</v>
      </c>
      <c r="IAD1" s="4" t="s">
        <v>37</v>
      </c>
      <c r="IAE1" s="4" t="s">
        <v>37</v>
      </c>
      <c r="IAF1" s="4" t="s">
        <v>37</v>
      </c>
      <c r="IAG1" s="4" t="s">
        <v>37</v>
      </c>
      <c r="IAH1" s="4" t="s">
        <v>37</v>
      </c>
      <c r="IAI1" s="4" t="s">
        <v>37</v>
      </c>
      <c r="IAJ1" s="4" t="s">
        <v>37</v>
      </c>
      <c r="IAK1" s="4" t="s">
        <v>37</v>
      </c>
      <c r="IAL1" s="4" t="s">
        <v>37</v>
      </c>
      <c r="IAM1" s="4" t="s">
        <v>37</v>
      </c>
      <c r="IAN1" s="4" t="s">
        <v>37</v>
      </c>
      <c r="IAO1" s="4" t="s">
        <v>37</v>
      </c>
      <c r="IAP1" s="4" t="s">
        <v>37</v>
      </c>
      <c r="IAQ1" s="4" t="s">
        <v>37</v>
      </c>
      <c r="IAR1" s="4" t="s">
        <v>37</v>
      </c>
      <c r="IAS1" s="4" t="s">
        <v>37</v>
      </c>
      <c r="IAT1" s="4" t="s">
        <v>37</v>
      </c>
      <c r="IAU1" s="4" t="s">
        <v>37</v>
      </c>
      <c r="IAV1" s="4" t="s">
        <v>37</v>
      </c>
      <c r="IAW1" s="4" t="s">
        <v>37</v>
      </c>
      <c r="IAX1" s="4" t="s">
        <v>37</v>
      </c>
      <c r="IAY1" s="4" t="s">
        <v>37</v>
      </c>
      <c r="IAZ1" s="4" t="s">
        <v>37</v>
      </c>
      <c r="IBA1" s="4" t="s">
        <v>37</v>
      </c>
      <c r="IBB1" s="4" t="s">
        <v>37</v>
      </c>
      <c r="IBC1" s="4" t="s">
        <v>37</v>
      </c>
      <c r="IBD1" s="4" t="s">
        <v>37</v>
      </c>
      <c r="IBE1" s="4" t="s">
        <v>37</v>
      </c>
      <c r="IBF1" s="4" t="s">
        <v>37</v>
      </c>
      <c r="IBG1" s="4" t="s">
        <v>37</v>
      </c>
      <c r="IBH1" s="4" t="s">
        <v>37</v>
      </c>
      <c r="IBI1" s="4" t="s">
        <v>37</v>
      </c>
      <c r="IBJ1" s="4" t="s">
        <v>37</v>
      </c>
      <c r="IBK1" s="4" t="s">
        <v>37</v>
      </c>
      <c r="IBL1" s="4" t="s">
        <v>37</v>
      </c>
      <c r="IBM1" s="4" t="s">
        <v>37</v>
      </c>
      <c r="IBN1" s="4" t="s">
        <v>37</v>
      </c>
      <c r="IBO1" s="4" t="s">
        <v>37</v>
      </c>
      <c r="IBP1" s="4" t="s">
        <v>37</v>
      </c>
      <c r="IBQ1" s="4" t="s">
        <v>37</v>
      </c>
      <c r="IBR1" s="4" t="s">
        <v>37</v>
      </c>
      <c r="IBS1" s="4" t="s">
        <v>37</v>
      </c>
      <c r="IBT1" s="4" t="s">
        <v>37</v>
      </c>
      <c r="IBU1" s="4" t="s">
        <v>37</v>
      </c>
      <c r="IBV1" s="4" t="s">
        <v>37</v>
      </c>
      <c r="IBW1" s="4" t="s">
        <v>37</v>
      </c>
      <c r="IBX1" s="4" t="s">
        <v>37</v>
      </c>
      <c r="IBY1" s="4" t="s">
        <v>37</v>
      </c>
      <c r="IBZ1" s="4" t="s">
        <v>37</v>
      </c>
      <c r="ICA1" s="4" t="s">
        <v>37</v>
      </c>
      <c r="ICB1" s="4" t="s">
        <v>37</v>
      </c>
      <c r="ICC1" s="4" t="s">
        <v>37</v>
      </c>
      <c r="ICD1" s="4" t="s">
        <v>37</v>
      </c>
      <c r="ICE1" s="4" t="s">
        <v>37</v>
      </c>
      <c r="ICF1" s="4" t="s">
        <v>37</v>
      </c>
      <c r="ICG1" s="4" t="s">
        <v>37</v>
      </c>
      <c r="ICH1" s="4" t="s">
        <v>37</v>
      </c>
      <c r="ICI1" s="4" t="s">
        <v>37</v>
      </c>
      <c r="ICJ1" s="4" t="s">
        <v>37</v>
      </c>
      <c r="ICK1" s="4" t="s">
        <v>37</v>
      </c>
      <c r="ICL1" s="4" t="s">
        <v>37</v>
      </c>
      <c r="ICM1" s="4" t="s">
        <v>37</v>
      </c>
      <c r="ICN1" s="4" t="s">
        <v>37</v>
      </c>
      <c r="ICO1" s="4" t="s">
        <v>37</v>
      </c>
      <c r="ICP1" s="4" t="s">
        <v>37</v>
      </c>
      <c r="ICQ1" s="4" t="s">
        <v>37</v>
      </c>
      <c r="ICR1" s="4" t="s">
        <v>37</v>
      </c>
      <c r="ICS1" s="4" t="s">
        <v>37</v>
      </c>
      <c r="ICT1" s="4" t="s">
        <v>37</v>
      </c>
      <c r="ICU1" s="4" t="s">
        <v>37</v>
      </c>
      <c r="ICV1" s="4" t="s">
        <v>37</v>
      </c>
      <c r="ICW1" s="4" t="s">
        <v>37</v>
      </c>
      <c r="ICX1" s="4" t="s">
        <v>37</v>
      </c>
      <c r="ICY1" s="4" t="s">
        <v>37</v>
      </c>
      <c r="ICZ1" s="4" t="s">
        <v>37</v>
      </c>
      <c r="IDA1" s="4" t="s">
        <v>37</v>
      </c>
      <c r="IDB1" s="4" t="s">
        <v>37</v>
      </c>
      <c r="IDC1" s="4" t="s">
        <v>37</v>
      </c>
      <c r="IDD1" s="4" t="s">
        <v>37</v>
      </c>
      <c r="IDE1" s="4" t="s">
        <v>37</v>
      </c>
      <c r="IDF1" s="4" t="s">
        <v>37</v>
      </c>
      <c r="IDG1" s="4" t="s">
        <v>37</v>
      </c>
      <c r="IDH1" s="4" t="s">
        <v>37</v>
      </c>
      <c r="IDI1" s="4" t="s">
        <v>37</v>
      </c>
      <c r="IDJ1" s="4" t="s">
        <v>37</v>
      </c>
      <c r="IDK1" s="4" t="s">
        <v>37</v>
      </c>
      <c r="IDL1" s="4" t="s">
        <v>37</v>
      </c>
      <c r="IDM1" s="4" t="s">
        <v>37</v>
      </c>
      <c r="IDN1" s="4" t="s">
        <v>37</v>
      </c>
      <c r="IDO1" s="4" t="s">
        <v>37</v>
      </c>
      <c r="IDP1" s="4" t="s">
        <v>37</v>
      </c>
      <c r="IDQ1" s="4" t="s">
        <v>37</v>
      </c>
      <c r="IDR1" s="4" t="s">
        <v>37</v>
      </c>
      <c r="IDS1" s="4" t="s">
        <v>37</v>
      </c>
      <c r="IDT1" s="4" t="s">
        <v>37</v>
      </c>
      <c r="IDU1" s="4" t="s">
        <v>37</v>
      </c>
      <c r="IDV1" s="4" t="s">
        <v>37</v>
      </c>
      <c r="IDW1" s="4" t="s">
        <v>37</v>
      </c>
      <c r="IDX1" s="4" t="s">
        <v>37</v>
      </c>
      <c r="IDY1" s="4" t="s">
        <v>37</v>
      </c>
      <c r="IDZ1" s="4" t="s">
        <v>37</v>
      </c>
      <c r="IEA1" s="4" t="s">
        <v>37</v>
      </c>
      <c r="IEB1" s="4" t="s">
        <v>37</v>
      </c>
      <c r="IEC1" s="4" t="s">
        <v>37</v>
      </c>
      <c r="IED1" s="4" t="s">
        <v>37</v>
      </c>
      <c r="IEE1" s="4" t="s">
        <v>37</v>
      </c>
      <c r="IEF1" s="4" t="s">
        <v>37</v>
      </c>
      <c r="IEG1" s="4" t="s">
        <v>37</v>
      </c>
      <c r="IEH1" s="4" t="s">
        <v>37</v>
      </c>
      <c r="IEI1" s="4" t="s">
        <v>37</v>
      </c>
      <c r="IEJ1" s="4" t="s">
        <v>37</v>
      </c>
      <c r="IEK1" s="4" t="s">
        <v>37</v>
      </c>
      <c r="IEL1" s="4" t="s">
        <v>37</v>
      </c>
      <c r="IEM1" s="4" t="s">
        <v>37</v>
      </c>
      <c r="IEN1" s="4" t="s">
        <v>37</v>
      </c>
      <c r="IEO1" s="4" t="s">
        <v>37</v>
      </c>
      <c r="IEP1" s="4" t="s">
        <v>37</v>
      </c>
      <c r="IEQ1" s="4" t="s">
        <v>37</v>
      </c>
      <c r="IER1" s="4" t="s">
        <v>37</v>
      </c>
      <c r="IES1" s="4" t="s">
        <v>37</v>
      </c>
      <c r="IET1" s="4" t="s">
        <v>37</v>
      </c>
      <c r="IEU1" s="4" t="s">
        <v>37</v>
      </c>
      <c r="IEV1" s="4" t="s">
        <v>37</v>
      </c>
      <c r="IEW1" s="4" t="s">
        <v>37</v>
      </c>
      <c r="IEX1" s="4" t="s">
        <v>37</v>
      </c>
      <c r="IEY1" s="4" t="s">
        <v>37</v>
      </c>
      <c r="IEZ1" s="4" t="s">
        <v>37</v>
      </c>
      <c r="IFA1" s="4" t="s">
        <v>37</v>
      </c>
      <c r="IFB1" s="4" t="s">
        <v>37</v>
      </c>
      <c r="IFC1" s="4" t="s">
        <v>37</v>
      </c>
      <c r="IFD1" s="4" t="s">
        <v>37</v>
      </c>
      <c r="IFE1" s="4" t="s">
        <v>37</v>
      </c>
      <c r="IFF1" s="4" t="s">
        <v>37</v>
      </c>
      <c r="IFG1" s="4" t="s">
        <v>37</v>
      </c>
      <c r="IFH1" s="4" t="s">
        <v>37</v>
      </c>
      <c r="IFI1" s="4" t="s">
        <v>37</v>
      </c>
      <c r="IFJ1" s="4" t="s">
        <v>37</v>
      </c>
      <c r="IFK1" s="4" t="s">
        <v>37</v>
      </c>
      <c r="IFL1" s="4" t="s">
        <v>37</v>
      </c>
      <c r="IFM1" s="4" t="s">
        <v>37</v>
      </c>
      <c r="IFN1" s="4" t="s">
        <v>37</v>
      </c>
      <c r="IFO1" s="4" t="s">
        <v>37</v>
      </c>
      <c r="IFP1" s="4" t="s">
        <v>37</v>
      </c>
      <c r="IFQ1" s="4" t="s">
        <v>37</v>
      </c>
      <c r="IFR1" s="4" t="s">
        <v>37</v>
      </c>
      <c r="IFS1" s="4" t="s">
        <v>37</v>
      </c>
      <c r="IFT1" s="4" t="s">
        <v>37</v>
      </c>
      <c r="IFU1" s="4" t="s">
        <v>37</v>
      </c>
      <c r="IFV1" s="4" t="s">
        <v>37</v>
      </c>
      <c r="IFW1" s="4" t="s">
        <v>37</v>
      </c>
      <c r="IFX1" s="4" t="s">
        <v>37</v>
      </c>
      <c r="IFY1" s="4" t="s">
        <v>37</v>
      </c>
      <c r="IFZ1" s="4" t="s">
        <v>37</v>
      </c>
      <c r="IGA1" s="4" t="s">
        <v>37</v>
      </c>
      <c r="IGB1" s="4" t="s">
        <v>37</v>
      </c>
      <c r="IGC1" s="4" t="s">
        <v>37</v>
      </c>
      <c r="IGD1" s="4" t="s">
        <v>37</v>
      </c>
      <c r="IGE1" s="4" t="s">
        <v>37</v>
      </c>
      <c r="IGF1" s="4" t="s">
        <v>37</v>
      </c>
      <c r="IGG1" s="4" t="s">
        <v>37</v>
      </c>
      <c r="IGH1" s="4" t="s">
        <v>37</v>
      </c>
      <c r="IGI1" s="4" t="s">
        <v>37</v>
      </c>
      <c r="IGJ1" s="4" t="s">
        <v>37</v>
      </c>
      <c r="IGK1" s="4" t="s">
        <v>37</v>
      </c>
      <c r="IGL1" s="4" t="s">
        <v>37</v>
      </c>
      <c r="IGM1" s="4" t="s">
        <v>37</v>
      </c>
      <c r="IGN1" s="4" t="s">
        <v>37</v>
      </c>
      <c r="IGO1" s="4" t="s">
        <v>37</v>
      </c>
      <c r="IGP1" s="4" t="s">
        <v>37</v>
      </c>
      <c r="IGQ1" s="4" t="s">
        <v>37</v>
      </c>
      <c r="IGR1" s="4" t="s">
        <v>37</v>
      </c>
      <c r="IGS1" s="4" t="s">
        <v>37</v>
      </c>
      <c r="IGT1" s="4" t="s">
        <v>37</v>
      </c>
      <c r="IGU1" s="4" t="s">
        <v>37</v>
      </c>
      <c r="IGV1" s="4" t="s">
        <v>37</v>
      </c>
      <c r="IGW1" s="4" t="s">
        <v>37</v>
      </c>
      <c r="IGX1" s="4" t="s">
        <v>37</v>
      </c>
      <c r="IGY1" s="4" t="s">
        <v>37</v>
      </c>
      <c r="IGZ1" s="4" t="s">
        <v>37</v>
      </c>
      <c r="IHA1" s="4" t="s">
        <v>37</v>
      </c>
      <c r="IHB1" s="4" t="s">
        <v>37</v>
      </c>
      <c r="IHC1" s="4" t="s">
        <v>37</v>
      </c>
      <c r="IHD1" s="4" t="s">
        <v>37</v>
      </c>
      <c r="IHE1" s="4" t="s">
        <v>37</v>
      </c>
      <c r="IHF1" s="4" t="s">
        <v>37</v>
      </c>
      <c r="IHG1" s="4" t="s">
        <v>37</v>
      </c>
      <c r="IHH1" s="4" t="s">
        <v>37</v>
      </c>
      <c r="IHI1" s="4" t="s">
        <v>37</v>
      </c>
      <c r="IHJ1" s="4" t="s">
        <v>37</v>
      </c>
      <c r="IHK1" s="4" t="s">
        <v>37</v>
      </c>
      <c r="IHL1" s="4" t="s">
        <v>37</v>
      </c>
      <c r="IHM1" s="4" t="s">
        <v>37</v>
      </c>
      <c r="IHN1" s="4" t="s">
        <v>37</v>
      </c>
      <c r="IHO1" s="4" t="s">
        <v>37</v>
      </c>
      <c r="IHP1" s="4" t="s">
        <v>37</v>
      </c>
      <c r="IHQ1" s="4" t="s">
        <v>37</v>
      </c>
      <c r="IHR1" s="4" t="s">
        <v>37</v>
      </c>
      <c r="IHS1" s="4" t="s">
        <v>37</v>
      </c>
      <c r="IHT1" s="4" t="s">
        <v>37</v>
      </c>
      <c r="IHU1" s="4" t="s">
        <v>37</v>
      </c>
      <c r="IHV1" s="4" t="s">
        <v>37</v>
      </c>
      <c r="IHW1" s="4" t="s">
        <v>37</v>
      </c>
      <c r="IHX1" s="4" t="s">
        <v>37</v>
      </c>
      <c r="IHY1" s="4" t="s">
        <v>37</v>
      </c>
      <c r="IHZ1" s="4" t="s">
        <v>37</v>
      </c>
      <c r="IIA1" s="4" t="s">
        <v>37</v>
      </c>
      <c r="IIB1" s="4" t="s">
        <v>37</v>
      </c>
      <c r="IIC1" s="4" t="s">
        <v>37</v>
      </c>
      <c r="IID1" s="4" t="s">
        <v>37</v>
      </c>
      <c r="IIE1" s="4" t="s">
        <v>37</v>
      </c>
      <c r="IIF1" s="4" t="s">
        <v>37</v>
      </c>
      <c r="IIG1" s="4" t="s">
        <v>37</v>
      </c>
      <c r="IIH1" s="4" t="s">
        <v>37</v>
      </c>
      <c r="III1" s="4" t="s">
        <v>37</v>
      </c>
      <c r="IIJ1" s="4" t="s">
        <v>37</v>
      </c>
      <c r="IIK1" s="4" t="s">
        <v>37</v>
      </c>
      <c r="IIL1" s="4" t="s">
        <v>37</v>
      </c>
      <c r="IIM1" s="4" t="s">
        <v>37</v>
      </c>
      <c r="IIN1" s="4" t="s">
        <v>37</v>
      </c>
      <c r="IIO1" s="4" t="s">
        <v>37</v>
      </c>
      <c r="IIP1" s="4" t="s">
        <v>37</v>
      </c>
      <c r="IIQ1" s="4" t="s">
        <v>37</v>
      </c>
      <c r="IIR1" s="4" t="s">
        <v>37</v>
      </c>
      <c r="IIS1" s="4" t="s">
        <v>37</v>
      </c>
      <c r="IIT1" s="4" t="s">
        <v>37</v>
      </c>
      <c r="IIU1" s="4" t="s">
        <v>37</v>
      </c>
      <c r="IIV1" s="4" t="s">
        <v>37</v>
      </c>
      <c r="IIW1" s="4" t="s">
        <v>37</v>
      </c>
      <c r="IIX1" s="4" t="s">
        <v>37</v>
      </c>
      <c r="IIY1" s="4" t="s">
        <v>37</v>
      </c>
      <c r="IIZ1" s="4" t="s">
        <v>37</v>
      </c>
      <c r="IJA1" s="4" t="s">
        <v>37</v>
      </c>
      <c r="IJB1" s="4" t="s">
        <v>37</v>
      </c>
      <c r="IJC1" s="4" t="s">
        <v>37</v>
      </c>
      <c r="IJD1" s="4" t="s">
        <v>37</v>
      </c>
      <c r="IJE1" s="4" t="s">
        <v>37</v>
      </c>
      <c r="IJF1" s="4" t="s">
        <v>37</v>
      </c>
      <c r="IJG1" s="4" t="s">
        <v>37</v>
      </c>
      <c r="IJH1" s="4" t="s">
        <v>37</v>
      </c>
      <c r="IJI1" s="4" t="s">
        <v>37</v>
      </c>
      <c r="IJJ1" s="4" t="s">
        <v>37</v>
      </c>
      <c r="IJK1" s="4" t="s">
        <v>37</v>
      </c>
      <c r="IJL1" s="4" t="s">
        <v>37</v>
      </c>
      <c r="IJM1" s="4" t="s">
        <v>37</v>
      </c>
      <c r="IJN1" s="4" t="s">
        <v>37</v>
      </c>
      <c r="IJO1" s="4" t="s">
        <v>37</v>
      </c>
      <c r="IJP1" s="4" t="s">
        <v>37</v>
      </c>
      <c r="IJQ1" s="4" t="s">
        <v>37</v>
      </c>
      <c r="IJR1" s="4" t="s">
        <v>37</v>
      </c>
      <c r="IJS1" s="4" t="s">
        <v>37</v>
      </c>
      <c r="IJT1" s="4" t="s">
        <v>37</v>
      </c>
      <c r="IJU1" s="4" t="s">
        <v>37</v>
      </c>
      <c r="IJV1" s="4" t="s">
        <v>37</v>
      </c>
      <c r="IJW1" s="4" t="s">
        <v>37</v>
      </c>
      <c r="IJX1" s="4" t="s">
        <v>37</v>
      </c>
      <c r="IJY1" s="4" t="s">
        <v>37</v>
      </c>
      <c r="IJZ1" s="4" t="s">
        <v>37</v>
      </c>
      <c r="IKA1" s="4" t="s">
        <v>37</v>
      </c>
      <c r="IKB1" s="4" t="s">
        <v>37</v>
      </c>
      <c r="IKC1" s="4" t="s">
        <v>37</v>
      </c>
      <c r="IKD1" s="4" t="s">
        <v>37</v>
      </c>
      <c r="IKE1" s="4" t="s">
        <v>37</v>
      </c>
      <c r="IKF1" s="4" t="s">
        <v>37</v>
      </c>
      <c r="IKG1" s="4" t="s">
        <v>37</v>
      </c>
      <c r="IKH1" s="4" t="s">
        <v>37</v>
      </c>
      <c r="IKI1" s="4" t="s">
        <v>37</v>
      </c>
      <c r="IKJ1" s="4" t="s">
        <v>37</v>
      </c>
      <c r="IKK1" s="4" t="s">
        <v>37</v>
      </c>
      <c r="IKL1" s="4" t="s">
        <v>37</v>
      </c>
      <c r="IKM1" s="4" t="s">
        <v>37</v>
      </c>
      <c r="IKN1" s="4" t="s">
        <v>37</v>
      </c>
      <c r="IKO1" s="4" t="s">
        <v>37</v>
      </c>
      <c r="IKP1" s="4" t="s">
        <v>37</v>
      </c>
      <c r="IKQ1" s="4" t="s">
        <v>37</v>
      </c>
      <c r="IKR1" s="4" t="s">
        <v>37</v>
      </c>
      <c r="IKS1" s="4" t="s">
        <v>37</v>
      </c>
      <c r="IKT1" s="4" t="s">
        <v>37</v>
      </c>
      <c r="IKU1" s="4" t="s">
        <v>37</v>
      </c>
      <c r="IKV1" s="4" t="s">
        <v>37</v>
      </c>
      <c r="IKW1" s="4" t="s">
        <v>37</v>
      </c>
      <c r="IKX1" s="4" t="s">
        <v>37</v>
      </c>
      <c r="IKY1" s="4" t="s">
        <v>37</v>
      </c>
      <c r="IKZ1" s="4" t="s">
        <v>37</v>
      </c>
      <c r="ILA1" s="4" t="s">
        <v>37</v>
      </c>
      <c r="ILB1" s="4" t="s">
        <v>37</v>
      </c>
      <c r="ILC1" s="4" t="s">
        <v>37</v>
      </c>
      <c r="ILD1" s="4" t="s">
        <v>37</v>
      </c>
      <c r="ILE1" s="4" t="s">
        <v>37</v>
      </c>
      <c r="ILF1" s="4" t="s">
        <v>37</v>
      </c>
      <c r="ILG1" s="4" t="s">
        <v>37</v>
      </c>
      <c r="ILH1" s="4" t="s">
        <v>37</v>
      </c>
      <c r="ILI1" s="4" t="s">
        <v>37</v>
      </c>
      <c r="ILJ1" s="4" t="s">
        <v>37</v>
      </c>
      <c r="ILK1" s="4" t="s">
        <v>37</v>
      </c>
      <c r="ILL1" s="4" t="s">
        <v>37</v>
      </c>
      <c r="ILM1" s="4" t="s">
        <v>37</v>
      </c>
      <c r="ILN1" s="4" t="s">
        <v>37</v>
      </c>
      <c r="ILO1" s="4" t="s">
        <v>37</v>
      </c>
      <c r="ILP1" s="4" t="s">
        <v>37</v>
      </c>
      <c r="ILQ1" s="4" t="s">
        <v>37</v>
      </c>
      <c r="ILR1" s="4" t="s">
        <v>37</v>
      </c>
      <c r="ILS1" s="4" t="s">
        <v>37</v>
      </c>
      <c r="ILT1" s="4" t="s">
        <v>37</v>
      </c>
      <c r="ILU1" s="4" t="s">
        <v>37</v>
      </c>
      <c r="ILV1" s="4" t="s">
        <v>37</v>
      </c>
      <c r="ILW1" s="4" t="s">
        <v>37</v>
      </c>
      <c r="ILX1" s="4" t="s">
        <v>37</v>
      </c>
      <c r="ILY1" s="4" t="s">
        <v>37</v>
      </c>
      <c r="ILZ1" s="4" t="s">
        <v>37</v>
      </c>
      <c r="IMA1" s="4" t="s">
        <v>37</v>
      </c>
      <c r="IMB1" s="4" t="s">
        <v>37</v>
      </c>
      <c r="IMC1" s="4" t="s">
        <v>37</v>
      </c>
      <c r="IMD1" s="4" t="s">
        <v>37</v>
      </c>
      <c r="IME1" s="4" t="s">
        <v>37</v>
      </c>
      <c r="IMF1" s="4" t="s">
        <v>37</v>
      </c>
      <c r="IMG1" s="4" t="s">
        <v>37</v>
      </c>
      <c r="IMH1" s="4" t="s">
        <v>37</v>
      </c>
      <c r="IMI1" s="4" t="s">
        <v>37</v>
      </c>
      <c r="IMJ1" s="4" t="s">
        <v>37</v>
      </c>
      <c r="IMK1" s="4" t="s">
        <v>37</v>
      </c>
      <c r="IML1" s="4" t="s">
        <v>37</v>
      </c>
      <c r="IMM1" s="4" t="s">
        <v>37</v>
      </c>
      <c r="IMN1" s="4" t="s">
        <v>37</v>
      </c>
      <c r="IMO1" s="4" t="s">
        <v>37</v>
      </c>
      <c r="IMP1" s="4" t="s">
        <v>37</v>
      </c>
      <c r="IMQ1" s="4" t="s">
        <v>37</v>
      </c>
      <c r="IMR1" s="4" t="s">
        <v>37</v>
      </c>
      <c r="IMS1" s="4" t="s">
        <v>37</v>
      </c>
      <c r="IMT1" s="4" t="s">
        <v>37</v>
      </c>
      <c r="IMU1" s="4" t="s">
        <v>37</v>
      </c>
      <c r="IMV1" s="4" t="s">
        <v>37</v>
      </c>
      <c r="IMW1" s="4" t="s">
        <v>37</v>
      </c>
      <c r="IMX1" s="4" t="s">
        <v>37</v>
      </c>
      <c r="IMY1" s="4" t="s">
        <v>37</v>
      </c>
      <c r="IMZ1" s="4" t="s">
        <v>37</v>
      </c>
      <c r="INA1" s="4" t="s">
        <v>37</v>
      </c>
      <c r="INB1" s="4" t="s">
        <v>37</v>
      </c>
      <c r="INC1" s="4" t="s">
        <v>37</v>
      </c>
      <c r="IND1" s="4" t="s">
        <v>37</v>
      </c>
      <c r="INE1" s="4" t="s">
        <v>37</v>
      </c>
      <c r="INF1" s="4" t="s">
        <v>37</v>
      </c>
      <c r="ING1" s="4" t="s">
        <v>37</v>
      </c>
      <c r="INH1" s="4" t="s">
        <v>37</v>
      </c>
      <c r="INI1" s="4" t="s">
        <v>37</v>
      </c>
      <c r="INJ1" s="4" t="s">
        <v>37</v>
      </c>
      <c r="INK1" s="4" t="s">
        <v>37</v>
      </c>
      <c r="INL1" s="4" t="s">
        <v>37</v>
      </c>
      <c r="INM1" s="4" t="s">
        <v>37</v>
      </c>
      <c r="INN1" s="4" t="s">
        <v>37</v>
      </c>
      <c r="INO1" s="4" t="s">
        <v>37</v>
      </c>
      <c r="INP1" s="4" t="s">
        <v>37</v>
      </c>
      <c r="INQ1" s="4" t="s">
        <v>37</v>
      </c>
      <c r="INR1" s="4" t="s">
        <v>37</v>
      </c>
      <c r="INS1" s="4" t="s">
        <v>37</v>
      </c>
      <c r="INT1" s="4" t="s">
        <v>37</v>
      </c>
      <c r="INU1" s="4" t="s">
        <v>37</v>
      </c>
      <c r="INV1" s="4" t="s">
        <v>37</v>
      </c>
      <c r="INW1" s="4" t="s">
        <v>37</v>
      </c>
      <c r="INX1" s="4" t="s">
        <v>37</v>
      </c>
      <c r="INY1" s="4" t="s">
        <v>37</v>
      </c>
      <c r="INZ1" s="4" t="s">
        <v>37</v>
      </c>
      <c r="IOA1" s="4" t="s">
        <v>37</v>
      </c>
      <c r="IOB1" s="4" t="s">
        <v>37</v>
      </c>
      <c r="IOC1" s="4" t="s">
        <v>37</v>
      </c>
      <c r="IOD1" s="4" t="s">
        <v>37</v>
      </c>
      <c r="IOE1" s="4" t="s">
        <v>37</v>
      </c>
      <c r="IOF1" s="4" t="s">
        <v>37</v>
      </c>
      <c r="IOG1" s="4" t="s">
        <v>37</v>
      </c>
      <c r="IOH1" s="4" t="s">
        <v>37</v>
      </c>
      <c r="IOI1" s="4" t="s">
        <v>37</v>
      </c>
      <c r="IOJ1" s="4" t="s">
        <v>37</v>
      </c>
      <c r="IOK1" s="4" t="s">
        <v>37</v>
      </c>
      <c r="IOL1" s="4" t="s">
        <v>37</v>
      </c>
      <c r="IOM1" s="4" t="s">
        <v>37</v>
      </c>
      <c r="ION1" s="4" t="s">
        <v>37</v>
      </c>
      <c r="IOO1" s="4" t="s">
        <v>37</v>
      </c>
      <c r="IOP1" s="4" t="s">
        <v>37</v>
      </c>
      <c r="IOQ1" s="4" t="s">
        <v>37</v>
      </c>
      <c r="IOR1" s="4" t="s">
        <v>37</v>
      </c>
      <c r="IOS1" s="4" t="s">
        <v>37</v>
      </c>
      <c r="IOT1" s="4" t="s">
        <v>37</v>
      </c>
      <c r="IOU1" s="4" t="s">
        <v>37</v>
      </c>
      <c r="IOV1" s="4" t="s">
        <v>37</v>
      </c>
      <c r="IOW1" s="4" t="s">
        <v>37</v>
      </c>
      <c r="IOX1" s="4" t="s">
        <v>37</v>
      </c>
      <c r="IOY1" s="4" t="s">
        <v>37</v>
      </c>
      <c r="IOZ1" s="4" t="s">
        <v>37</v>
      </c>
      <c r="IPA1" s="4" t="s">
        <v>37</v>
      </c>
      <c r="IPB1" s="4" t="s">
        <v>37</v>
      </c>
      <c r="IPC1" s="4" t="s">
        <v>37</v>
      </c>
      <c r="IPD1" s="4" t="s">
        <v>37</v>
      </c>
      <c r="IPE1" s="4" t="s">
        <v>37</v>
      </c>
      <c r="IPF1" s="4" t="s">
        <v>37</v>
      </c>
      <c r="IPG1" s="4" t="s">
        <v>37</v>
      </c>
      <c r="IPH1" s="4" t="s">
        <v>37</v>
      </c>
      <c r="IPI1" s="4" t="s">
        <v>37</v>
      </c>
      <c r="IPJ1" s="4" t="s">
        <v>37</v>
      </c>
      <c r="IPK1" s="4" t="s">
        <v>37</v>
      </c>
      <c r="IPL1" s="4" t="s">
        <v>37</v>
      </c>
      <c r="IPM1" s="4" t="s">
        <v>37</v>
      </c>
      <c r="IPN1" s="4" t="s">
        <v>37</v>
      </c>
      <c r="IPO1" s="4" t="s">
        <v>37</v>
      </c>
      <c r="IPP1" s="4" t="s">
        <v>37</v>
      </c>
      <c r="IPQ1" s="4" t="s">
        <v>37</v>
      </c>
      <c r="IPR1" s="4" t="s">
        <v>37</v>
      </c>
      <c r="IPS1" s="4" t="s">
        <v>37</v>
      </c>
      <c r="IPT1" s="4" t="s">
        <v>37</v>
      </c>
      <c r="IPU1" s="4" t="s">
        <v>37</v>
      </c>
      <c r="IPV1" s="4" t="s">
        <v>37</v>
      </c>
      <c r="IPW1" s="4" t="s">
        <v>37</v>
      </c>
      <c r="IPX1" s="4" t="s">
        <v>37</v>
      </c>
      <c r="IPY1" s="4" t="s">
        <v>37</v>
      </c>
      <c r="IPZ1" s="4" t="s">
        <v>37</v>
      </c>
      <c r="IQA1" s="4" t="s">
        <v>37</v>
      </c>
      <c r="IQB1" s="4" t="s">
        <v>37</v>
      </c>
      <c r="IQC1" s="4" t="s">
        <v>37</v>
      </c>
      <c r="IQD1" s="4" t="s">
        <v>37</v>
      </c>
      <c r="IQE1" s="4" t="s">
        <v>37</v>
      </c>
      <c r="IQF1" s="4" t="s">
        <v>37</v>
      </c>
      <c r="IQG1" s="4" t="s">
        <v>37</v>
      </c>
      <c r="IQH1" s="4" t="s">
        <v>37</v>
      </c>
      <c r="IQI1" s="4" t="s">
        <v>37</v>
      </c>
      <c r="IQJ1" s="4" t="s">
        <v>37</v>
      </c>
      <c r="IQK1" s="4" t="s">
        <v>37</v>
      </c>
      <c r="IQL1" s="4" t="s">
        <v>37</v>
      </c>
      <c r="IQM1" s="4" t="s">
        <v>37</v>
      </c>
      <c r="IQN1" s="4" t="s">
        <v>37</v>
      </c>
      <c r="IQO1" s="4" t="s">
        <v>37</v>
      </c>
      <c r="IQP1" s="4" t="s">
        <v>37</v>
      </c>
      <c r="IQQ1" s="4" t="s">
        <v>37</v>
      </c>
      <c r="IQR1" s="4" t="s">
        <v>37</v>
      </c>
      <c r="IQS1" s="4" t="s">
        <v>37</v>
      </c>
      <c r="IQT1" s="4" t="s">
        <v>37</v>
      </c>
      <c r="IQU1" s="4" t="s">
        <v>37</v>
      </c>
      <c r="IQV1" s="4" t="s">
        <v>37</v>
      </c>
      <c r="IQW1" s="4" t="s">
        <v>37</v>
      </c>
      <c r="IQX1" s="4" t="s">
        <v>37</v>
      </c>
      <c r="IQY1" s="4" t="s">
        <v>37</v>
      </c>
      <c r="IQZ1" s="4" t="s">
        <v>37</v>
      </c>
      <c r="IRA1" s="4" t="s">
        <v>37</v>
      </c>
      <c r="IRB1" s="4" t="s">
        <v>37</v>
      </c>
      <c r="IRC1" s="4" t="s">
        <v>37</v>
      </c>
      <c r="IRD1" s="4" t="s">
        <v>37</v>
      </c>
      <c r="IRE1" s="4" t="s">
        <v>37</v>
      </c>
      <c r="IRF1" s="4" t="s">
        <v>37</v>
      </c>
      <c r="IRG1" s="4" t="s">
        <v>37</v>
      </c>
      <c r="IRH1" s="4" t="s">
        <v>37</v>
      </c>
      <c r="IRI1" s="4" t="s">
        <v>37</v>
      </c>
      <c r="IRJ1" s="4" t="s">
        <v>37</v>
      </c>
      <c r="IRK1" s="4" t="s">
        <v>37</v>
      </c>
      <c r="IRL1" s="4" t="s">
        <v>37</v>
      </c>
      <c r="IRM1" s="4" t="s">
        <v>37</v>
      </c>
      <c r="IRN1" s="4" t="s">
        <v>37</v>
      </c>
      <c r="IRO1" s="4" t="s">
        <v>37</v>
      </c>
      <c r="IRP1" s="4" t="s">
        <v>37</v>
      </c>
      <c r="IRQ1" s="4" t="s">
        <v>37</v>
      </c>
      <c r="IRR1" s="4" t="s">
        <v>37</v>
      </c>
      <c r="IRS1" s="4" t="s">
        <v>37</v>
      </c>
      <c r="IRT1" s="4" t="s">
        <v>37</v>
      </c>
      <c r="IRU1" s="4" t="s">
        <v>37</v>
      </c>
      <c r="IRV1" s="4" t="s">
        <v>37</v>
      </c>
      <c r="IRW1" s="4" t="s">
        <v>37</v>
      </c>
      <c r="IRX1" s="4" t="s">
        <v>37</v>
      </c>
      <c r="IRY1" s="4" t="s">
        <v>37</v>
      </c>
      <c r="IRZ1" s="4" t="s">
        <v>37</v>
      </c>
      <c r="ISA1" s="4" t="s">
        <v>37</v>
      </c>
      <c r="ISB1" s="4" t="s">
        <v>37</v>
      </c>
      <c r="ISC1" s="4" t="s">
        <v>37</v>
      </c>
      <c r="ISD1" s="4" t="s">
        <v>37</v>
      </c>
      <c r="ISE1" s="4" t="s">
        <v>37</v>
      </c>
      <c r="ISF1" s="4" t="s">
        <v>37</v>
      </c>
      <c r="ISG1" s="4" t="s">
        <v>37</v>
      </c>
      <c r="ISH1" s="4" t="s">
        <v>37</v>
      </c>
      <c r="ISI1" s="4" t="s">
        <v>37</v>
      </c>
      <c r="ISJ1" s="4" t="s">
        <v>37</v>
      </c>
      <c r="ISK1" s="4" t="s">
        <v>37</v>
      </c>
      <c r="ISL1" s="4" t="s">
        <v>37</v>
      </c>
      <c r="ISM1" s="4" t="s">
        <v>37</v>
      </c>
      <c r="ISN1" s="4" t="s">
        <v>37</v>
      </c>
      <c r="ISO1" s="4" t="s">
        <v>37</v>
      </c>
      <c r="ISP1" s="4" t="s">
        <v>37</v>
      </c>
      <c r="ISQ1" s="4" t="s">
        <v>37</v>
      </c>
      <c r="ISR1" s="4" t="s">
        <v>37</v>
      </c>
      <c r="ISS1" s="4" t="s">
        <v>37</v>
      </c>
      <c r="IST1" s="4" t="s">
        <v>37</v>
      </c>
      <c r="ISU1" s="4" t="s">
        <v>37</v>
      </c>
      <c r="ISV1" s="4" t="s">
        <v>37</v>
      </c>
      <c r="ISW1" s="4" t="s">
        <v>37</v>
      </c>
      <c r="ISX1" s="4" t="s">
        <v>37</v>
      </c>
      <c r="ISY1" s="4" t="s">
        <v>37</v>
      </c>
      <c r="ISZ1" s="4" t="s">
        <v>37</v>
      </c>
      <c r="ITA1" s="4" t="s">
        <v>37</v>
      </c>
      <c r="ITB1" s="4" t="s">
        <v>37</v>
      </c>
      <c r="ITC1" s="4" t="s">
        <v>37</v>
      </c>
      <c r="ITD1" s="4" t="s">
        <v>37</v>
      </c>
      <c r="ITE1" s="4" t="s">
        <v>37</v>
      </c>
      <c r="ITF1" s="4" t="s">
        <v>37</v>
      </c>
      <c r="ITG1" s="4" t="s">
        <v>37</v>
      </c>
      <c r="ITH1" s="4" t="s">
        <v>37</v>
      </c>
      <c r="ITI1" s="4" t="s">
        <v>37</v>
      </c>
      <c r="ITJ1" s="4" t="s">
        <v>37</v>
      </c>
      <c r="ITK1" s="4" t="s">
        <v>37</v>
      </c>
      <c r="ITL1" s="4" t="s">
        <v>37</v>
      </c>
      <c r="ITM1" s="4" t="s">
        <v>37</v>
      </c>
      <c r="ITN1" s="4" t="s">
        <v>37</v>
      </c>
      <c r="ITO1" s="4" t="s">
        <v>37</v>
      </c>
      <c r="ITP1" s="4" t="s">
        <v>37</v>
      </c>
      <c r="ITQ1" s="4" t="s">
        <v>37</v>
      </c>
      <c r="ITR1" s="4" t="s">
        <v>37</v>
      </c>
      <c r="ITS1" s="4" t="s">
        <v>37</v>
      </c>
      <c r="ITT1" s="4" t="s">
        <v>37</v>
      </c>
      <c r="ITU1" s="4" t="s">
        <v>37</v>
      </c>
      <c r="ITV1" s="4" t="s">
        <v>37</v>
      </c>
      <c r="ITW1" s="4" t="s">
        <v>37</v>
      </c>
      <c r="ITX1" s="4" t="s">
        <v>37</v>
      </c>
      <c r="ITY1" s="4" t="s">
        <v>37</v>
      </c>
      <c r="ITZ1" s="4" t="s">
        <v>37</v>
      </c>
      <c r="IUA1" s="4" t="s">
        <v>37</v>
      </c>
      <c r="IUB1" s="4" t="s">
        <v>37</v>
      </c>
      <c r="IUC1" s="4" t="s">
        <v>37</v>
      </c>
      <c r="IUD1" s="4" t="s">
        <v>37</v>
      </c>
      <c r="IUE1" s="4" t="s">
        <v>37</v>
      </c>
      <c r="IUF1" s="4" t="s">
        <v>37</v>
      </c>
      <c r="IUG1" s="4" t="s">
        <v>37</v>
      </c>
      <c r="IUH1" s="4" t="s">
        <v>37</v>
      </c>
      <c r="IUI1" s="4" t="s">
        <v>37</v>
      </c>
      <c r="IUJ1" s="4" t="s">
        <v>37</v>
      </c>
      <c r="IUK1" s="4" t="s">
        <v>37</v>
      </c>
      <c r="IUL1" s="4" t="s">
        <v>37</v>
      </c>
      <c r="IUM1" s="4" t="s">
        <v>37</v>
      </c>
      <c r="IUN1" s="4" t="s">
        <v>37</v>
      </c>
      <c r="IUO1" s="4" t="s">
        <v>37</v>
      </c>
      <c r="IUP1" s="4" t="s">
        <v>37</v>
      </c>
      <c r="IUQ1" s="4" t="s">
        <v>37</v>
      </c>
      <c r="IUR1" s="4" t="s">
        <v>37</v>
      </c>
      <c r="IUS1" s="4" t="s">
        <v>37</v>
      </c>
      <c r="IUT1" s="4" t="s">
        <v>37</v>
      </c>
      <c r="IUU1" s="4" t="s">
        <v>37</v>
      </c>
      <c r="IUV1" s="4" t="s">
        <v>37</v>
      </c>
      <c r="IUW1" s="4" t="s">
        <v>37</v>
      </c>
      <c r="IUX1" s="4" t="s">
        <v>37</v>
      </c>
      <c r="IUY1" s="4" t="s">
        <v>37</v>
      </c>
      <c r="IUZ1" s="4" t="s">
        <v>37</v>
      </c>
      <c r="IVA1" s="4" t="s">
        <v>37</v>
      </c>
      <c r="IVB1" s="4" t="s">
        <v>37</v>
      </c>
      <c r="IVC1" s="4" t="s">
        <v>37</v>
      </c>
      <c r="IVD1" s="4" t="s">
        <v>37</v>
      </c>
      <c r="IVE1" s="4" t="s">
        <v>37</v>
      </c>
      <c r="IVF1" s="4" t="s">
        <v>37</v>
      </c>
      <c r="IVG1" s="4" t="s">
        <v>37</v>
      </c>
      <c r="IVH1" s="4" t="s">
        <v>37</v>
      </c>
      <c r="IVI1" s="4" t="s">
        <v>37</v>
      </c>
      <c r="IVJ1" s="4" t="s">
        <v>37</v>
      </c>
      <c r="IVK1" s="4" t="s">
        <v>37</v>
      </c>
      <c r="IVL1" s="4" t="s">
        <v>37</v>
      </c>
      <c r="IVM1" s="4" t="s">
        <v>37</v>
      </c>
      <c r="IVN1" s="4" t="s">
        <v>37</v>
      </c>
      <c r="IVO1" s="4" t="s">
        <v>37</v>
      </c>
      <c r="IVP1" s="4" t="s">
        <v>37</v>
      </c>
      <c r="IVQ1" s="4" t="s">
        <v>37</v>
      </c>
      <c r="IVR1" s="4" t="s">
        <v>37</v>
      </c>
      <c r="IVS1" s="4" t="s">
        <v>37</v>
      </c>
      <c r="IVT1" s="4" t="s">
        <v>37</v>
      </c>
      <c r="IVU1" s="4" t="s">
        <v>37</v>
      </c>
      <c r="IVV1" s="4" t="s">
        <v>37</v>
      </c>
      <c r="IVW1" s="4" t="s">
        <v>37</v>
      </c>
      <c r="IVX1" s="4" t="s">
        <v>37</v>
      </c>
      <c r="IVY1" s="4" t="s">
        <v>37</v>
      </c>
      <c r="IVZ1" s="4" t="s">
        <v>37</v>
      </c>
      <c r="IWA1" s="4" t="s">
        <v>37</v>
      </c>
      <c r="IWB1" s="4" t="s">
        <v>37</v>
      </c>
      <c r="IWC1" s="4" t="s">
        <v>37</v>
      </c>
      <c r="IWD1" s="4" t="s">
        <v>37</v>
      </c>
      <c r="IWE1" s="4" t="s">
        <v>37</v>
      </c>
      <c r="IWF1" s="4" t="s">
        <v>37</v>
      </c>
      <c r="IWG1" s="4" t="s">
        <v>37</v>
      </c>
      <c r="IWH1" s="4" t="s">
        <v>37</v>
      </c>
      <c r="IWI1" s="4" t="s">
        <v>37</v>
      </c>
      <c r="IWJ1" s="4" t="s">
        <v>37</v>
      </c>
      <c r="IWK1" s="4" t="s">
        <v>37</v>
      </c>
      <c r="IWL1" s="4" t="s">
        <v>37</v>
      </c>
      <c r="IWM1" s="4" t="s">
        <v>37</v>
      </c>
      <c r="IWN1" s="4" t="s">
        <v>37</v>
      </c>
      <c r="IWO1" s="4" t="s">
        <v>37</v>
      </c>
      <c r="IWP1" s="4" t="s">
        <v>37</v>
      </c>
      <c r="IWQ1" s="4" t="s">
        <v>37</v>
      </c>
      <c r="IWR1" s="4" t="s">
        <v>37</v>
      </c>
      <c r="IWS1" s="4" t="s">
        <v>37</v>
      </c>
      <c r="IWT1" s="4" t="s">
        <v>37</v>
      </c>
      <c r="IWU1" s="4" t="s">
        <v>37</v>
      </c>
      <c r="IWV1" s="4" t="s">
        <v>37</v>
      </c>
      <c r="IWW1" s="4" t="s">
        <v>37</v>
      </c>
      <c r="IWX1" s="4" t="s">
        <v>37</v>
      </c>
      <c r="IWY1" s="4" t="s">
        <v>37</v>
      </c>
      <c r="IWZ1" s="4" t="s">
        <v>37</v>
      </c>
      <c r="IXA1" s="4" t="s">
        <v>37</v>
      </c>
      <c r="IXB1" s="4" t="s">
        <v>37</v>
      </c>
      <c r="IXC1" s="4" t="s">
        <v>37</v>
      </c>
      <c r="IXD1" s="4" t="s">
        <v>37</v>
      </c>
      <c r="IXE1" s="4" t="s">
        <v>37</v>
      </c>
      <c r="IXF1" s="4" t="s">
        <v>37</v>
      </c>
      <c r="IXG1" s="4" t="s">
        <v>37</v>
      </c>
      <c r="IXH1" s="4" t="s">
        <v>37</v>
      </c>
      <c r="IXI1" s="4" t="s">
        <v>37</v>
      </c>
      <c r="IXJ1" s="4" t="s">
        <v>37</v>
      </c>
      <c r="IXK1" s="4" t="s">
        <v>37</v>
      </c>
      <c r="IXL1" s="4" t="s">
        <v>37</v>
      </c>
      <c r="IXM1" s="4" t="s">
        <v>37</v>
      </c>
      <c r="IXN1" s="4" t="s">
        <v>37</v>
      </c>
      <c r="IXO1" s="4" t="s">
        <v>37</v>
      </c>
      <c r="IXP1" s="4" t="s">
        <v>37</v>
      </c>
      <c r="IXQ1" s="4" t="s">
        <v>37</v>
      </c>
      <c r="IXR1" s="4" t="s">
        <v>37</v>
      </c>
      <c r="IXS1" s="4" t="s">
        <v>37</v>
      </c>
      <c r="IXT1" s="4" t="s">
        <v>37</v>
      </c>
      <c r="IXU1" s="4" t="s">
        <v>37</v>
      </c>
      <c r="IXV1" s="4" t="s">
        <v>37</v>
      </c>
      <c r="IXW1" s="4" t="s">
        <v>37</v>
      </c>
      <c r="IXX1" s="4" t="s">
        <v>37</v>
      </c>
      <c r="IXY1" s="4" t="s">
        <v>37</v>
      </c>
      <c r="IXZ1" s="4" t="s">
        <v>37</v>
      </c>
      <c r="IYA1" s="4" t="s">
        <v>37</v>
      </c>
      <c r="IYB1" s="4" t="s">
        <v>37</v>
      </c>
      <c r="IYC1" s="4" t="s">
        <v>37</v>
      </c>
      <c r="IYD1" s="4" t="s">
        <v>37</v>
      </c>
      <c r="IYE1" s="4" t="s">
        <v>37</v>
      </c>
      <c r="IYF1" s="4" t="s">
        <v>37</v>
      </c>
      <c r="IYG1" s="4" t="s">
        <v>37</v>
      </c>
      <c r="IYH1" s="4" t="s">
        <v>37</v>
      </c>
      <c r="IYI1" s="4" t="s">
        <v>37</v>
      </c>
      <c r="IYJ1" s="4" t="s">
        <v>37</v>
      </c>
      <c r="IYK1" s="4" t="s">
        <v>37</v>
      </c>
      <c r="IYL1" s="4" t="s">
        <v>37</v>
      </c>
      <c r="IYM1" s="4" t="s">
        <v>37</v>
      </c>
      <c r="IYN1" s="4" t="s">
        <v>37</v>
      </c>
      <c r="IYO1" s="4" t="s">
        <v>37</v>
      </c>
      <c r="IYP1" s="4" t="s">
        <v>37</v>
      </c>
      <c r="IYQ1" s="4" t="s">
        <v>37</v>
      </c>
      <c r="IYR1" s="4" t="s">
        <v>37</v>
      </c>
      <c r="IYS1" s="4" t="s">
        <v>37</v>
      </c>
      <c r="IYT1" s="4" t="s">
        <v>37</v>
      </c>
      <c r="IYU1" s="4" t="s">
        <v>37</v>
      </c>
      <c r="IYV1" s="4" t="s">
        <v>37</v>
      </c>
      <c r="IYW1" s="4" t="s">
        <v>37</v>
      </c>
      <c r="IYX1" s="4" t="s">
        <v>37</v>
      </c>
      <c r="IYY1" s="4" t="s">
        <v>37</v>
      </c>
      <c r="IYZ1" s="4" t="s">
        <v>37</v>
      </c>
      <c r="IZA1" s="4" t="s">
        <v>37</v>
      </c>
      <c r="IZB1" s="4" t="s">
        <v>37</v>
      </c>
      <c r="IZC1" s="4" t="s">
        <v>37</v>
      </c>
      <c r="IZD1" s="4" t="s">
        <v>37</v>
      </c>
      <c r="IZE1" s="4" t="s">
        <v>37</v>
      </c>
      <c r="IZF1" s="4" t="s">
        <v>37</v>
      </c>
      <c r="IZG1" s="4" t="s">
        <v>37</v>
      </c>
      <c r="IZH1" s="4" t="s">
        <v>37</v>
      </c>
      <c r="IZI1" s="4" t="s">
        <v>37</v>
      </c>
      <c r="IZJ1" s="4" t="s">
        <v>37</v>
      </c>
      <c r="IZK1" s="4" t="s">
        <v>37</v>
      </c>
      <c r="IZL1" s="4" t="s">
        <v>37</v>
      </c>
      <c r="IZM1" s="4" t="s">
        <v>37</v>
      </c>
      <c r="IZN1" s="4" t="s">
        <v>37</v>
      </c>
      <c r="IZO1" s="4" t="s">
        <v>37</v>
      </c>
      <c r="IZP1" s="4" t="s">
        <v>37</v>
      </c>
      <c r="IZQ1" s="4" t="s">
        <v>37</v>
      </c>
      <c r="IZR1" s="4" t="s">
        <v>37</v>
      </c>
      <c r="IZS1" s="4" t="s">
        <v>37</v>
      </c>
      <c r="IZT1" s="4" t="s">
        <v>37</v>
      </c>
      <c r="IZU1" s="4" t="s">
        <v>37</v>
      </c>
      <c r="IZV1" s="4" t="s">
        <v>37</v>
      </c>
      <c r="IZW1" s="4" t="s">
        <v>37</v>
      </c>
      <c r="IZX1" s="4" t="s">
        <v>37</v>
      </c>
      <c r="IZY1" s="4" t="s">
        <v>37</v>
      </c>
      <c r="IZZ1" s="4" t="s">
        <v>37</v>
      </c>
      <c r="JAA1" s="4" t="s">
        <v>37</v>
      </c>
      <c r="JAB1" s="4" t="s">
        <v>37</v>
      </c>
      <c r="JAC1" s="4" t="s">
        <v>37</v>
      </c>
      <c r="JAD1" s="4" t="s">
        <v>37</v>
      </c>
      <c r="JAE1" s="4" t="s">
        <v>37</v>
      </c>
      <c r="JAF1" s="4" t="s">
        <v>37</v>
      </c>
      <c r="JAG1" s="4" t="s">
        <v>37</v>
      </c>
      <c r="JAH1" s="4" t="s">
        <v>37</v>
      </c>
      <c r="JAI1" s="4" t="s">
        <v>37</v>
      </c>
      <c r="JAJ1" s="4" t="s">
        <v>37</v>
      </c>
      <c r="JAK1" s="4" t="s">
        <v>37</v>
      </c>
      <c r="JAL1" s="4" t="s">
        <v>37</v>
      </c>
      <c r="JAM1" s="4" t="s">
        <v>37</v>
      </c>
      <c r="JAN1" s="4" t="s">
        <v>37</v>
      </c>
      <c r="JAO1" s="4" t="s">
        <v>37</v>
      </c>
      <c r="JAP1" s="4" t="s">
        <v>37</v>
      </c>
      <c r="JAQ1" s="4" t="s">
        <v>37</v>
      </c>
      <c r="JAR1" s="4" t="s">
        <v>37</v>
      </c>
      <c r="JAS1" s="4" t="s">
        <v>37</v>
      </c>
      <c r="JAT1" s="4" t="s">
        <v>37</v>
      </c>
      <c r="JAU1" s="4" t="s">
        <v>37</v>
      </c>
      <c r="JAV1" s="4" t="s">
        <v>37</v>
      </c>
      <c r="JAW1" s="4" t="s">
        <v>37</v>
      </c>
      <c r="JAX1" s="4" t="s">
        <v>37</v>
      </c>
      <c r="JAY1" s="4" t="s">
        <v>37</v>
      </c>
      <c r="JAZ1" s="4" t="s">
        <v>37</v>
      </c>
      <c r="JBA1" s="4" t="s">
        <v>37</v>
      </c>
      <c r="JBB1" s="4" t="s">
        <v>37</v>
      </c>
      <c r="JBC1" s="4" t="s">
        <v>37</v>
      </c>
      <c r="JBD1" s="4" t="s">
        <v>37</v>
      </c>
      <c r="JBE1" s="4" t="s">
        <v>37</v>
      </c>
      <c r="JBF1" s="4" t="s">
        <v>37</v>
      </c>
      <c r="JBG1" s="4" t="s">
        <v>37</v>
      </c>
      <c r="JBH1" s="4" t="s">
        <v>37</v>
      </c>
      <c r="JBI1" s="4" t="s">
        <v>37</v>
      </c>
      <c r="JBJ1" s="4" t="s">
        <v>37</v>
      </c>
      <c r="JBK1" s="4" t="s">
        <v>37</v>
      </c>
      <c r="JBL1" s="4" t="s">
        <v>37</v>
      </c>
      <c r="JBM1" s="4" t="s">
        <v>37</v>
      </c>
      <c r="JBN1" s="4" t="s">
        <v>37</v>
      </c>
      <c r="JBO1" s="4" t="s">
        <v>37</v>
      </c>
      <c r="JBP1" s="4" t="s">
        <v>37</v>
      </c>
      <c r="JBQ1" s="4" t="s">
        <v>37</v>
      </c>
      <c r="JBR1" s="4" t="s">
        <v>37</v>
      </c>
      <c r="JBS1" s="4" t="s">
        <v>37</v>
      </c>
      <c r="JBT1" s="4" t="s">
        <v>37</v>
      </c>
      <c r="JBU1" s="4" t="s">
        <v>37</v>
      </c>
      <c r="JBV1" s="4" t="s">
        <v>37</v>
      </c>
      <c r="JBW1" s="4" t="s">
        <v>37</v>
      </c>
      <c r="JBX1" s="4" t="s">
        <v>37</v>
      </c>
      <c r="JBY1" s="4" t="s">
        <v>37</v>
      </c>
      <c r="JBZ1" s="4" t="s">
        <v>37</v>
      </c>
      <c r="JCA1" s="4" t="s">
        <v>37</v>
      </c>
      <c r="JCB1" s="4" t="s">
        <v>37</v>
      </c>
      <c r="JCC1" s="4" t="s">
        <v>37</v>
      </c>
      <c r="JCD1" s="4" t="s">
        <v>37</v>
      </c>
      <c r="JCE1" s="4" t="s">
        <v>37</v>
      </c>
      <c r="JCF1" s="4" t="s">
        <v>37</v>
      </c>
      <c r="JCG1" s="4" t="s">
        <v>37</v>
      </c>
      <c r="JCH1" s="4" t="s">
        <v>37</v>
      </c>
      <c r="JCI1" s="4" t="s">
        <v>37</v>
      </c>
      <c r="JCJ1" s="4" t="s">
        <v>37</v>
      </c>
      <c r="JCK1" s="4" t="s">
        <v>37</v>
      </c>
      <c r="JCL1" s="4" t="s">
        <v>37</v>
      </c>
      <c r="JCM1" s="4" t="s">
        <v>37</v>
      </c>
      <c r="JCN1" s="4" t="s">
        <v>37</v>
      </c>
      <c r="JCO1" s="4" t="s">
        <v>37</v>
      </c>
      <c r="JCP1" s="4" t="s">
        <v>37</v>
      </c>
      <c r="JCQ1" s="4" t="s">
        <v>37</v>
      </c>
      <c r="JCR1" s="4" t="s">
        <v>37</v>
      </c>
      <c r="JCS1" s="4" t="s">
        <v>37</v>
      </c>
      <c r="JCT1" s="4" t="s">
        <v>37</v>
      </c>
      <c r="JCU1" s="4" t="s">
        <v>37</v>
      </c>
      <c r="JCV1" s="4" t="s">
        <v>37</v>
      </c>
      <c r="JCW1" s="4" t="s">
        <v>37</v>
      </c>
      <c r="JCX1" s="4" t="s">
        <v>37</v>
      </c>
      <c r="JCY1" s="4" t="s">
        <v>37</v>
      </c>
      <c r="JCZ1" s="4" t="s">
        <v>37</v>
      </c>
      <c r="JDA1" s="4" t="s">
        <v>37</v>
      </c>
      <c r="JDB1" s="4" t="s">
        <v>37</v>
      </c>
      <c r="JDC1" s="4" t="s">
        <v>37</v>
      </c>
      <c r="JDD1" s="4" t="s">
        <v>37</v>
      </c>
      <c r="JDE1" s="4" t="s">
        <v>37</v>
      </c>
      <c r="JDF1" s="4" t="s">
        <v>37</v>
      </c>
      <c r="JDG1" s="4" t="s">
        <v>37</v>
      </c>
      <c r="JDH1" s="4" t="s">
        <v>37</v>
      </c>
      <c r="JDI1" s="4" t="s">
        <v>37</v>
      </c>
      <c r="JDJ1" s="4" t="s">
        <v>37</v>
      </c>
      <c r="JDK1" s="4" t="s">
        <v>37</v>
      </c>
      <c r="JDL1" s="4" t="s">
        <v>37</v>
      </c>
      <c r="JDM1" s="4" t="s">
        <v>37</v>
      </c>
      <c r="JDN1" s="4" t="s">
        <v>37</v>
      </c>
      <c r="JDO1" s="4" t="s">
        <v>37</v>
      </c>
      <c r="JDP1" s="4" t="s">
        <v>37</v>
      </c>
      <c r="JDQ1" s="4" t="s">
        <v>37</v>
      </c>
      <c r="JDR1" s="4" t="s">
        <v>37</v>
      </c>
      <c r="JDS1" s="4" t="s">
        <v>37</v>
      </c>
      <c r="JDT1" s="4" t="s">
        <v>37</v>
      </c>
      <c r="JDU1" s="4" t="s">
        <v>37</v>
      </c>
      <c r="JDV1" s="4" t="s">
        <v>37</v>
      </c>
      <c r="JDW1" s="4" t="s">
        <v>37</v>
      </c>
      <c r="JDX1" s="4" t="s">
        <v>37</v>
      </c>
      <c r="JDY1" s="4" t="s">
        <v>37</v>
      </c>
      <c r="JDZ1" s="4" t="s">
        <v>37</v>
      </c>
      <c r="JEA1" s="4" t="s">
        <v>37</v>
      </c>
      <c r="JEB1" s="4" t="s">
        <v>37</v>
      </c>
      <c r="JEC1" s="4" t="s">
        <v>37</v>
      </c>
      <c r="JED1" s="4" t="s">
        <v>37</v>
      </c>
      <c r="JEE1" s="4" t="s">
        <v>37</v>
      </c>
      <c r="JEF1" s="4" t="s">
        <v>37</v>
      </c>
      <c r="JEG1" s="4" t="s">
        <v>37</v>
      </c>
      <c r="JEH1" s="4" t="s">
        <v>37</v>
      </c>
      <c r="JEI1" s="4" t="s">
        <v>37</v>
      </c>
      <c r="JEJ1" s="4" t="s">
        <v>37</v>
      </c>
      <c r="JEK1" s="4" t="s">
        <v>37</v>
      </c>
      <c r="JEL1" s="4" t="s">
        <v>37</v>
      </c>
      <c r="JEM1" s="4" t="s">
        <v>37</v>
      </c>
      <c r="JEN1" s="4" t="s">
        <v>37</v>
      </c>
      <c r="JEO1" s="4" t="s">
        <v>37</v>
      </c>
      <c r="JEP1" s="4" t="s">
        <v>37</v>
      </c>
      <c r="JEQ1" s="4" t="s">
        <v>37</v>
      </c>
      <c r="JER1" s="4" t="s">
        <v>37</v>
      </c>
      <c r="JES1" s="4" t="s">
        <v>37</v>
      </c>
      <c r="JET1" s="4" t="s">
        <v>37</v>
      </c>
      <c r="JEU1" s="4" t="s">
        <v>37</v>
      </c>
      <c r="JEV1" s="4" t="s">
        <v>37</v>
      </c>
      <c r="JEW1" s="4" t="s">
        <v>37</v>
      </c>
      <c r="JEX1" s="4" t="s">
        <v>37</v>
      </c>
      <c r="JEY1" s="4" t="s">
        <v>37</v>
      </c>
      <c r="JEZ1" s="4" t="s">
        <v>37</v>
      </c>
      <c r="JFA1" s="4" t="s">
        <v>37</v>
      </c>
      <c r="JFB1" s="4" t="s">
        <v>37</v>
      </c>
      <c r="JFC1" s="4" t="s">
        <v>37</v>
      </c>
      <c r="JFD1" s="4" t="s">
        <v>37</v>
      </c>
      <c r="JFE1" s="4" t="s">
        <v>37</v>
      </c>
      <c r="JFF1" s="4" t="s">
        <v>37</v>
      </c>
      <c r="JFG1" s="4" t="s">
        <v>37</v>
      </c>
      <c r="JFH1" s="4" t="s">
        <v>37</v>
      </c>
      <c r="JFI1" s="4" t="s">
        <v>37</v>
      </c>
      <c r="JFJ1" s="4" t="s">
        <v>37</v>
      </c>
      <c r="JFK1" s="4" t="s">
        <v>37</v>
      </c>
      <c r="JFL1" s="4" t="s">
        <v>37</v>
      </c>
      <c r="JFM1" s="4" t="s">
        <v>37</v>
      </c>
      <c r="JFN1" s="4" t="s">
        <v>37</v>
      </c>
      <c r="JFO1" s="4" t="s">
        <v>37</v>
      </c>
      <c r="JFP1" s="4" t="s">
        <v>37</v>
      </c>
      <c r="JFQ1" s="4" t="s">
        <v>37</v>
      </c>
      <c r="JFR1" s="4" t="s">
        <v>37</v>
      </c>
      <c r="JFS1" s="4" t="s">
        <v>37</v>
      </c>
      <c r="JFT1" s="4" t="s">
        <v>37</v>
      </c>
      <c r="JFU1" s="4" t="s">
        <v>37</v>
      </c>
      <c r="JFV1" s="4" t="s">
        <v>37</v>
      </c>
      <c r="JFW1" s="4" t="s">
        <v>37</v>
      </c>
      <c r="JFX1" s="4" t="s">
        <v>37</v>
      </c>
      <c r="JFY1" s="4" t="s">
        <v>37</v>
      </c>
      <c r="JFZ1" s="4" t="s">
        <v>37</v>
      </c>
      <c r="JGA1" s="4" t="s">
        <v>37</v>
      </c>
      <c r="JGB1" s="4" t="s">
        <v>37</v>
      </c>
      <c r="JGC1" s="4" t="s">
        <v>37</v>
      </c>
      <c r="JGD1" s="4" t="s">
        <v>37</v>
      </c>
      <c r="JGE1" s="4" t="s">
        <v>37</v>
      </c>
      <c r="JGF1" s="4" t="s">
        <v>37</v>
      </c>
      <c r="JGG1" s="4" t="s">
        <v>37</v>
      </c>
      <c r="JGH1" s="4" t="s">
        <v>37</v>
      </c>
      <c r="JGI1" s="4" t="s">
        <v>37</v>
      </c>
      <c r="JGJ1" s="4" t="s">
        <v>37</v>
      </c>
      <c r="JGK1" s="4" t="s">
        <v>37</v>
      </c>
      <c r="JGL1" s="4" t="s">
        <v>37</v>
      </c>
      <c r="JGM1" s="4" t="s">
        <v>37</v>
      </c>
      <c r="JGN1" s="4" t="s">
        <v>37</v>
      </c>
      <c r="JGO1" s="4" t="s">
        <v>37</v>
      </c>
      <c r="JGP1" s="4" t="s">
        <v>37</v>
      </c>
      <c r="JGQ1" s="4" t="s">
        <v>37</v>
      </c>
      <c r="JGR1" s="4" t="s">
        <v>37</v>
      </c>
      <c r="JGS1" s="4" t="s">
        <v>37</v>
      </c>
      <c r="JGT1" s="4" t="s">
        <v>37</v>
      </c>
      <c r="JGU1" s="4" t="s">
        <v>37</v>
      </c>
      <c r="JGV1" s="4" t="s">
        <v>37</v>
      </c>
      <c r="JGW1" s="4" t="s">
        <v>37</v>
      </c>
      <c r="JGX1" s="4" t="s">
        <v>37</v>
      </c>
      <c r="JGY1" s="4" t="s">
        <v>37</v>
      </c>
      <c r="JGZ1" s="4" t="s">
        <v>37</v>
      </c>
      <c r="JHA1" s="4" t="s">
        <v>37</v>
      </c>
      <c r="JHB1" s="4" t="s">
        <v>37</v>
      </c>
      <c r="JHC1" s="4" t="s">
        <v>37</v>
      </c>
      <c r="JHD1" s="4" t="s">
        <v>37</v>
      </c>
      <c r="JHE1" s="4" t="s">
        <v>37</v>
      </c>
      <c r="JHF1" s="4" t="s">
        <v>37</v>
      </c>
      <c r="JHG1" s="4" t="s">
        <v>37</v>
      </c>
      <c r="JHH1" s="4" t="s">
        <v>37</v>
      </c>
      <c r="JHI1" s="4" t="s">
        <v>37</v>
      </c>
      <c r="JHJ1" s="4" t="s">
        <v>37</v>
      </c>
      <c r="JHK1" s="4" t="s">
        <v>37</v>
      </c>
      <c r="JHL1" s="4" t="s">
        <v>37</v>
      </c>
      <c r="JHM1" s="4" t="s">
        <v>37</v>
      </c>
      <c r="JHN1" s="4" t="s">
        <v>37</v>
      </c>
      <c r="JHO1" s="4" t="s">
        <v>37</v>
      </c>
      <c r="JHP1" s="4" t="s">
        <v>37</v>
      </c>
      <c r="JHQ1" s="4" t="s">
        <v>37</v>
      </c>
      <c r="JHR1" s="4" t="s">
        <v>37</v>
      </c>
      <c r="JHS1" s="4" t="s">
        <v>37</v>
      </c>
      <c r="JHT1" s="4" t="s">
        <v>37</v>
      </c>
      <c r="JHU1" s="4" t="s">
        <v>37</v>
      </c>
      <c r="JHV1" s="4" t="s">
        <v>37</v>
      </c>
      <c r="JHW1" s="4" t="s">
        <v>37</v>
      </c>
      <c r="JHX1" s="4" t="s">
        <v>37</v>
      </c>
      <c r="JHY1" s="4" t="s">
        <v>37</v>
      </c>
      <c r="JHZ1" s="4" t="s">
        <v>37</v>
      </c>
      <c r="JIA1" s="4" t="s">
        <v>37</v>
      </c>
      <c r="JIB1" s="4" t="s">
        <v>37</v>
      </c>
      <c r="JIC1" s="4" t="s">
        <v>37</v>
      </c>
      <c r="JID1" s="4" t="s">
        <v>37</v>
      </c>
      <c r="JIE1" s="4" t="s">
        <v>37</v>
      </c>
      <c r="JIF1" s="4" t="s">
        <v>37</v>
      </c>
      <c r="JIG1" s="4" t="s">
        <v>37</v>
      </c>
      <c r="JIH1" s="4" t="s">
        <v>37</v>
      </c>
      <c r="JII1" s="4" t="s">
        <v>37</v>
      </c>
      <c r="JIJ1" s="4" t="s">
        <v>37</v>
      </c>
      <c r="JIK1" s="4" t="s">
        <v>37</v>
      </c>
      <c r="JIL1" s="4" t="s">
        <v>37</v>
      </c>
      <c r="JIM1" s="4" t="s">
        <v>37</v>
      </c>
      <c r="JIN1" s="4" t="s">
        <v>37</v>
      </c>
      <c r="JIO1" s="4" t="s">
        <v>37</v>
      </c>
      <c r="JIP1" s="4" t="s">
        <v>37</v>
      </c>
      <c r="JIQ1" s="4" t="s">
        <v>37</v>
      </c>
      <c r="JIR1" s="4" t="s">
        <v>37</v>
      </c>
      <c r="JIS1" s="4" t="s">
        <v>37</v>
      </c>
      <c r="JIT1" s="4" t="s">
        <v>37</v>
      </c>
      <c r="JIU1" s="4" t="s">
        <v>37</v>
      </c>
      <c r="JIV1" s="4" t="s">
        <v>37</v>
      </c>
      <c r="JIW1" s="4" t="s">
        <v>37</v>
      </c>
      <c r="JIX1" s="4" t="s">
        <v>37</v>
      </c>
      <c r="JIY1" s="4" t="s">
        <v>37</v>
      </c>
      <c r="JIZ1" s="4" t="s">
        <v>37</v>
      </c>
      <c r="JJA1" s="4" t="s">
        <v>37</v>
      </c>
      <c r="JJB1" s="4" t="s">
        <v>37</v>
      </c>
      <c r="JJC1" s="4" t="s">
        <v>37</v>
      </c>
      <c r="JJD1" s="4" t="s">
        <v>37</v>
      </c>
      <c r="JJE1" s="4" t="s">
        <v>37</v>
      </c>
      <c r="JJF1" s="4" t="s">
        <v>37</v>
      </c>
      <c r="JJG1" s="4" t="s">
        <v>37</v>
      </c>
      <c r="JJH1" s="4" t="s">
        <v>37</v>
      </c>
      <c r="JJI1" s="4" t="s">
        <v>37</v>
      </c>
      <c r="JJJ1" s="4" t="s">
        <v>37</v>
      </c>
      <c r="JJK1" s="4" t="s">
        <v>37</v>
      </c>
      <c r="JJL1" s="4" t="s">
        <v>37</v>
      </c>
      <c r="JJM1" s="4" t="s">
        <v>37</v>
      </c>
      <c r="JJN1" s="4" t="s">
        <v>37</v>
      </c>
      <c r="JJO1" s="4" t="s">
        <v>37</v>
      </c>
      <c r="JJP1" s="4" t="s">
        <v>37</v>
      </c>
      <c r="JJQ1" s="4" t="s">
        <v>37</v>
      </c>
      <c r="JJR1" s="4" t="s">
        <v>37</v>
      </c>
      <c r="JJS1" s="4" t="s">
        <v>37</v>
      </c>
      <c r="JJT1" s="4" t="s">
        <v>37</v>
      </c>
      <c r="JJU1" s="4" t="s">
        <v>37</v>
      </c>
      <c r="JJV1" s="4" t="s">
        <v>37</v>
      </c>
      <c r="JJW1" s="4" t="s">
        <v>37</v>
      </c>
      <c r="JJX1" s="4" t="s">
        <v>37</v>
      </c>
      <c r="JJY1" s="4" t="s">
        <v>37</v>
      </c>
      <c r="JJZ1" s="4" t="s">
        <v>37</v>
      </c>
      <c r="JKA1" s="4" t="s">
        <v>37</v>
      </c>
      <c r="JKB1" s="4" t="s">
        <v>37</v>
      </c>
      <c r="JKC1" s="4" t="s">
        <v>37</v>
      </c>
      <c r="JKD1" s="4" t="s">
        <v>37</v>
      </c>
      <c r="JKE1" s="4" t="s">
        <v>37</v>
      </c>
      <c r="JKF1" s="4" t="s">
        <v>37</v>
      </c>
      <c r="JKG1" s="4" t="s">
        <v>37</v>
      </c>
      <c r="JKH1" s="4" t="s">
        <v>37</v>
      </c>
      <c r="JKI1" s="4" t="s">
        <v>37</v>
      </c>
      <c r="JKJ1" s="4" t="s">
        <v>37</v>
      </c>
      <c r="JKK1" s="4" t="s">
        <v>37</v>
      </c>
      <c r="JKL1" s="4" t="s">
        <v>37</v>
      </c>
      <c r="JKM1" s="4" t="s">
        <v>37</v>
      </c>
      <c r="JKN1" s="4" t="s">
        <v>37</v>
      </c>
      <c r="JKO1" s="4" t="s">
        <v>37</v>
      </c>
      <c r="JKP1" s="4" t="s">
        <v>37</v>
      </c>
      <c r="JKQ1" s="4" t="s">
        <v>37</v>
      </c>
      <c r="JKR1" s="4" t="s">
        <v>37</v>
      </c>
      <c r="JKS1" s="4" t="s">
        <v>37</v>
      </c>
      <c r="JKT1" s="4" t="s">
        <v>37</v>
      </c>
      <c r="JKU1" s="4" t="s">
        <v>37</v>
      </c>
      <c r="JKV1" s="4" t="s">
        <v>37</v>
      </c>
      <c r="JKW1" s="4" t="s">
        <v>37</v>
      </c>
      <c r="JKX1" s="4" t="s">
        <v>37</v>
      </c>
      <c r="JKY1" s="4" t="s">
        <v>37</v>
      </c>
      <c r="JKZ1" s="4" t="s">
        <v>37</v>
      </c>
      <c r="JLA1" s="4" t="s">
        <v>37</v>
      </c>
      <c r="JLB1" s="4" t="s">
        <v>37</v>
      </c>
      <c r="JLC1" s="4" t="s">
        <v>37</v>
      </c>
      <c r="JLD1" s="4" t="s">
        <v>37</v>
      </c>
      <c r="JLE1" s="4" t="s">
        <v>37</v>
      </c>
      <c r="JLF1" s="4" t="s">
        <v>37</v>
      </c>
      <c r="JLG1" s="4" t="s">
        <v>37</v>
      </c>
      <c r="JLH1" s="4" t="s">
        <v>37</v>
      </c>
      <c r="JLI1" s="4" t="s">
        <v>37</v>
      </c>
      <c r="JLJ1" s="4" t="s">
        <v>37</v>
      </c>
      <c r="JLK1" s="4" t="s">
        <v>37</v>
      </c>
      <c r="JLL1" s="4" t="s">
        <v>37</v>
      </c>
      <c r="JLM1" s="4" t="s">
        <v>37</v>
      </c>
      <c r="JLN1" s="4" t="s">
        <v>37</v>
      </c>
      <c r="JLO1" s="4" t="s">
        <v>37</v>
      </c>
      <c r="JLP1" s="4" t="s">
        <v>37</v>
      </c>
      <c r="JLQ1" s="4" t="s">
        <v>37</v>
      </c>
      <c r="JLR1" s="4" t="s">
        <v>37</v>
      </c>
      <c r="JLS1" s="4" t="s">
        <v>37</v>
      </c>
      <c r="JLT1" s="4" t="s">
        <v>37</v>
      </c>
      <c r="JLU1" s="4" t="s">
        <v>37</v>
      </c>
      <c r="JLV1" s="4" t="s">
        <v>37</v>
      </c>
      <c r="JLW1" s="4" t="s">
        <v>37</v>
      </c>
      <c r="JLX1" s="4" t="s">
        <v>37</v>
      </c>
      <c r="JLY1" s="4" t="s">
        <v>37</v>
      </c>
      <c r="JLZ1" s="4" t="s">
        <v>37</v>
      </c>
      <c r="JMA1" s="4" t="s">
        <v>37</v>
      </c>
      <c r="JMB1" s="4" t="s">
        <v>37</v>
      </c>
      <c r="JMC1" s="4" t="s">
        <v>37</v>
      </c>
      <c r="JMD1" s="4" t="s">
        <v>37</v>
      </c>
      <c r="JME1" s="4" t="s">
        <v>37</v>
      </c>
      <c r="JMF1" s="4" t="s">
        <v>37</v>
      </c>
      <c r="JMG1" s="4" t="s">
        <v>37</v>
      </c>
      <c r="JMH1" s="4" t="s">
        <v>37</v>
      </c>
      <c r="JMI1" s="4" t="s">
        <v>37</v>
      </c>
      <c r="JMJ1" s="4" t="s">
        <v>37</v>
      </c>
      <c r="JMK1" s="4" t="s">
        <v>37</v>
      </c>
      <c r="JML1" s="4" t="s">
        <v>37</v>
      </c>
      <c r="JMM1" s="4" t="s">
        <v>37</v>
      </c>
      <c r="JMN1" s="4" t="s">
        <v>37</v>
      </c>
      <c r="JMO1" s="4" t="s">
        <v>37</v>
      </c>
      <c r="JMP1" s="4" t="s">
        <v>37</v>
      </c>
      <c r="JMQ1" s="4" t="s">
        <v>37</v>
      </c>
      <c r="JMR1" s="4" t="s">
        <v>37</v>
      </c>
      <c r="JMS1" s="4" t="s">
        <v>37</v>
      </c>
      <c r="JMT1" s="4" t="s">
        <v>37</v>
      </c>
      <c r="JMU1" s="4" t="s">
        <v>37</v>
      </c>
      <c r="JMV1" s="4" t="s">
        <v>37</v>
      </c>
      <c r="JMW1" s="4" t="s">
        <v>37</v>
      </c>
      <c r="JMX1" s="4" t="s">
        <v>37</v>
      </c>
      <c r="JMY1" s="4" t="s">
        <v>37</v>
      </c>
      <c r="JMZ1" s="4" t="s">
        <v>37</v>
      </c>
      <c r="JNA1" s="4" t="s">
        <v>37</v>
      </c>
      <c r="JNB1" s="4" t="s">
        <v>37</v>
      </c>
      <c r="JNC1" s="4" t="s">
        <v>37</v>
      </c>
      <c r="JND1" s="4" t="s">
        <v>37</v>
      </c>
      <c r="JNE1" s="4" t="s">
        <v>37</v>
      </c>
      <c r="JNF1" s="4" t="s">
        <v>37</v>
      </c>
      <c r="JNG1" s="4" t="s">
        <v>37</v>
      </c>
      <c r="JNH1" s="4" t="s">
        <v>37</v>
      </c>
      <c r="JNI1" s="4" t="s">
        <v>37</v>
      </c>
      <c r="JNJ1" s="4" t="s">
        <v>37</v>
      </c>
      <c r="JNK1" s="4" t="s">
        <v>37</v>
      </c>
      <c r="JNL1" s="4" t="s">
        <v>37</v>
      </c>
      <c r="JNM1" s="4" t="s">
        <v>37</v>
      </c>
      <c r="JNN1" s="4" t="s">
        <v>37</v>
      </c>
      <c r="JNO1" s="4" t="s">
        <v>37</v>
      </c>
      <c r="JNP1" s="4" t="s">
        <v>37</v>
      </c>
      <c r="JNQ1" s="4" t="s">
        <v>37</v>
      </c>
      <c r="JNR1" s="4" t="s">
        <v>37</v>
      </c>
      <c r="JNS1" s="4" t="s">
        <v>37</v>
      </c>
      <c r="JNT1" s="4" t="s">
        <v>37</v>
      </c>
      <c r="JNU1" s="4" t="s">
        <v>37</v>
      </c>
      <c r="JNV1" s="4" t="s">
        <v>37</v>
      </c>
      <c r="JNW1" s="4" t="s">
        <v>37</v>
      </c>
      <c r="JNX1" s="4" t="s">
        <v>37</v>
      </c>
      <c r="JNY1" s="4" t="s">
        <v>37</v>
      </c>
      <c r="JNZ1" s="4" t="s">
        <v>37</v>
      </c>
      <c r="JOA1" s="4" t="s">
        <v>37</v>
      </c>
      <c r="JOB1" s="4" t="s">
        <v>37</v>
      </c>
      <c r="JOC1" s="4" t="s">
        <v>37</v>
      </c>
      <c r="JOD1" s="4" t="s">
        <v>37</v>
      </c>
      <c r="JOE1" s="4" t="s">
        <v>37</v>
      </c>
      <c r="JOF1" s="4" t="s">
        <v>37</v>
      </c>
      <c r="JOG1" s="4" t="s">
        <v>37</v>
      </c>
      <c r="JOH1" s="4" t="s">
        <v>37</v>
      </c>
      <c r="JOI1" s="4" t="s">
        <v>37</v>
      </c>
      <c r="JOJ1" s="4" t="s">
        <v>37</v>
      </c>
      <c r="JOK1" s="4" t="s">
        <v>37</v>
      </c>
      <c r="JOL1" s="4" t="s">
        <v>37</v>
      </c>
      <c r="JOM1" s="4" t="s">
        <v>37</v>
      </c>
      <c r="JON1" s="4" t="s">
        <v>37</v>
      </c>
      <c r="JOO1" s="4" t="s">
        <v>37</v>
      </c>
      <c r="JOP1" s="4" t="s">
        <v>37</v>
      </c>
      <c r="JOQ1" s="4" t="s">
        <v>37</v>
      </c>
      <c r="JOR1" s="4" t="s">
        <v>37</v>
      </c>
      <c r="JOS1" s="4" t="s">
        <v>37</v>
      </c>
      <c r="JOT1" s="4" t="s">
        <v>37</v>
      </c>
      <c r="JOU1" s="4" t="s">
        <v>37</v>
      </c>
      <c r="JOV1" s="4" t="s">
        <v>37</v>
      </c>
      <c r="JOW1" s="4" t="s">
        <v>37</v>
      </c>
      <c r="JOX1" s="4" t="s">
        <v>37</v>
      </c>
      <c r="JOY1" s="4" t="s">
        <v>37</v>
      </c>
      <c r="JOZ1" s="4" t="s">
        <v>37</v>
      </c>
      <c r="JPA1" s="4" t="s">
        <v>37</v>
      </c>
      <c r="JPB1" s="4" t="s">
        <v>37</v>
      </c>
      <c r="JPC1" s="4" t="s">
        <v>37</v>
      </c>
      <c r="JPD1" s="4" t="s">
        <v>37</v>
      </c>
      <c r="JPE1" s="4" t="s">
        <v>37</v>
      </c>
      <c r="JPF1" s="4" t="s">
        <v>37</v>
      </c>
      <c r="JPG1" s="4" t="s">
        <v>37</v>
      </c>
      <c r="JPH1" s="4" t="s">
        <v>37</v>
      </c>
      <c r="JPI1" s="4" t="s">
        <v>37</v>
      </c>
      <c r="JPJ1" s="4" t="s">
        <v>37</v>
      </c>
      <c r="JPK1" s="4" t="s">
        <v>37</v>
      </c>
      <c r="JPL1" s="4" t="s">
        <v>37</v>
      </c>
      <c r="JPM1" s="4" t="s">
        <v>37</v>
      </c>
      <c r="JPN1" s="4" t="s">
        <v>37</v>
      </c>
      <c r="JPO1" s="4" t="s">
        <v>37</v>
      </c>
      <c r="JPP1" s="4" t="s">
        <v>37</v>
      </c>
      <c r="JPQ1" s="4" t="s">
        <v>37</v>
      </c>
      <c r="JPR1" s="4" t="s">
        <v>37</v>
      </c>
      <c r="JPS1" s="4" t="s">
        <v>37</v>
      </c>
      <c r="JPT1" s="4" t="s">
        <v>37</v>
      </c>
      <c r="JPU1" s="4" t="s">
        <v>37</v>
      </c>
      <c r="JPV1" s="4" t="s">
        <v>37</v>
      </c>
      <c r="JPW1" s="4" t="s">
        <v>37</v>
      </c>
      <c r="JPX1" s="4" t="s">
        <v>37</v>
      </c>
      <c r="JPY1" s="4" t="s">
        <v>37</v>
      </c>
      <c r="JPZ1" s="4" t="s">
        <v>37</v>
      </c>
      <c r="JQA1" s="4" t="s">
        <v>37</v>
      </c>
      <c r="JQB1" s="4" t="s">
        <v>37</v>
      </c>
      <c r="JQC1" s="4" t="s">
        <v>37</v>
      </c>
      <c r="JQD1" s="4" t="s">
        <v>37</v>
      </c>
      <c r="JQE1" s="4" t="s">
        <v>37</v>
      </c>
      <c r="JQF1" s="4" t="s">
        <v>37</v>
      </c>
      <c r="JQG1" s="4" t="s">
        <v>37</v>
      </c>
      <c r="JQH1" s="4" t="s">
        <v>37</v>
      </c>
      <c r="JQI1" s="4" t="s">
        <v>37</v>
      </c>
      <c r="JQJ1" s="4" t="s">
        <v>37</v>
      </c>
      <c r="JQK1" s="4" t="s">
        <v>37</v>
      </c>
      <c r="JQL1" s="4" t="s">
        <v>37</v>
      </c>
      <c r="JQM1" s="4" t="s">
        <v>37</v>
      </c>
      <c r="JQN1" s="4" t="s">
        <v>37</v>
      </c>
      <c r="JQO1" s="4" t="s">
        <v>37</v>
      </c>
      <c r="JQP1" s="4" t="s">
        <v>37</v>
      </c>
      <c r="JQQ1" s="4" t="s">
        <v>37</v>
      </c>
      <c r="JQR1" s="4" t="s">
        <v>37</v>
      </c>
      <c r="JQS1" s="4" t="s">
        <v>37</v>
      </c>
      <c r="JQT1" s="4" t="s">
        <v>37</v>
      </c>
      <c r="JQU1" s="4" t="s">
        <v>37</v>
      </c>
      <c r="JQV1" s="4" t="s">
        <v>37</v>
      </c>
      <c r="JQW1" s="4" t="s">
        <v>37</v>
      </c>
      <c r="JQX1" s="4" t="s">
        <v>37</v>
      </c>
      <c r="JQY1" s="4" t="s">
        <v>37</v>
      </c>
      <c r="JQZ1" s="4" t="s">
        <v>37</v>
      </c>
      <c r="JRA1" s="4" t="s">
        <v>37</v>
      </c>
      <c r="JRB1" s="4" t="s">
        <v>37</v>
      </c>
      <c r="JRC1" s="4" t="s">
        <v>37</v>
      </c>
      <c r="JRD1" s="4" t="s">
        <v>37</v>
      </c>
      <c r="JRE1" s="4" t="s">
        <v>37</v>
      </c>
      <c r="JRF1" s="4" t="s">
        <v>37</v>
      </c>
      <c r="JRG1" s="4" t="s">
        <v>37</v>
      </c>
      <c r="JRH1" s="4" t="s">
        <v>37</v>
      </c>
      <c r="JRI1" s="4" t="s">
        <v>37</v>
      </c>
      <c r="JRJ1" s="4" t="s">
        <v>37</v>
      </c>
      <c r="JRK1" s="4" t="s">
        <v>37</v>
      </c>
      <c r="JRL1" s="4" t="s">
        <v>37</v>
      </c>
      <c r="JRM1" s="4" t="s">
        <v>37</v>
      </c>
      <c r="JRN1" s="4" t="s">
        <v>37</v>
      </c>
      <c r="JRO1" s="4" t="s">
        <v>37</v>
      </c>
      <c r="JRP1" s="4" t="s">
        <v>37</v>
      </c>
      <c r="JRQ1" s="4" t="s">
        <v>37</v>
      </c>
      <c r="JRR1" s="4" t="s">
        <v>37</v>
      </c>
      <c r="JRS1" s="4" t="s">
        <v>37</v>
      </c>
      <c r="JRT1" s="4" t="s">
        <v>37</v>
      </c>
      <c r="JRU1" s="4" t="s">
        <v>37</v>
      </c>
      <c r="JRV1" s="4" t="s">
        <v>37</v>
      </c>
      <c r="JRW1" s="4" t="s">
        <v>37</v>
      </c>
      <c r="JRX1" s="4" t="s">
        <v>37</v>
      </c>
      <c r="JRY1" s="4" t="s">
        <v>37</v>
      </c>
      <c r="JRZ1" s="4" t="s">
        <v>37</v>
      </c>
      <c r="JSA1" s="4" t="s">
        <v>37</v>
      </c>
      <c r="JSB1" s="4" t="s">
        <v>37</v>
      </c>
      <c r="JSC1" s="4" t="s">
        <v>37</v>
      </c>
      <c r="JSD1" s="4" t="s">
        <v>37</v>
      </c>
      <c r="JSE1" s="4" t="s">
        <v>37</v>
      </c>
      <c r="JSF1" s="4" t="s">
        <v>37</v>
      </c>
      <c r="JSG1" s="4" t="s">
        <v>37</v>
      </c>
      <c r="JSH1" s="4" t="s">
        <v>37</v>
      </c>
      <c r="JSI1" s="4" t="s">
        <v>37</v>
      </c>
      <c r="JSJ1" s="4" t="s">
        <v>37</v>
      </c>
      <c r="JSK1" s="4" t="s">
        <v>37</v>
      </c>
      <c r="JSL1" s="4" t="s">
        <v>37</v>
      </c>
      <c r="JSM1" s="4" t="s">
        <v>37</v>
      </c>
      <c r="JSN1" s="4" t="s">
        <v>37</v>
      </c>
      <c r="JSO1" s="4" t="s">
        <v>37</v>
      </c>
      <c r="JSP1" s="4" t="s">
        <v>37</v>
      </c>
      <c r="JSQ1" s="4" t="s">
        <v>37</v>
      </c>
      <c r="JSR1" s="4" t="s">
        <v>37</v>
      </c>
      <c r="JSS1" s="4" t="s">
        <v>37</v>
      </c>
      <c r="JST1" s="4" t="s">
        <v>37</v>
      </c>
      <c r="JSU1" s="4" t="s">
        <v>37</v>
      </c>
      <c r="JSV1" s="4" t="s">
        <v>37</v>
      </c>
      <c r="JSW1" s="4" t="s">
        <v>37</v>
      </c>
      <c r="JSX1" s="4" t="s">
        <v>37</v>
      </c>
      <c r="JSY1" s="4" t="s">
        <v>37</v>
      </c>
      <c r="JSZ1" s="4" t="s">
        <v>37</v>
      </c>
      <c r="JTA1" s="4" t="s">
        <v>37</v>
      </c>
      <c r="JTB1" s="4" t="s">
        <v>37</v>
      </c>
      <c r="JTC1" s="4" t="s">
        <v>37</v>
      </c>
      <c r="JTD1" s="4" t="s">
        <v>37</v>
      </c>
      <c r="JTE1" s="4" t="s">
        <v>37</v>
      </c>
      <c r="JTF1" s="4" t="s">
        <v>37</v>
      </c>
      <c r="JTG1" s="4" t="s">
        <v>37</v>
      </c>
      <c r="JTH1" s="4" t="s">
        <v>37</v>
      </c>
      <c r="JTI1" s="4" t="s">
        <v>37</v>
      </c>
      <c r="JTJ1" s="4" t="s">
        <v>37</v>
      </c>
      <c r="JTK1" s="4" t="s">
        <v>37</v>
      </c>
      <c r="JTL1" s="4" t="s">
        <v>37</v>
      </c>
      <c r="JTM1" s="4" t="s">
        <v>37</v>
      </c>
      <c r="JTN1" s="4" t="s">
        <v>37</v>
      </c>
      <c r="JTO1" s="4" t="s">
        <v>37</v>
      </c>
      <c r="JTP1" s="4" t="s">
        <v>37</v>
      </c>
      <c r="JTQ1" s="4" t="s">
        <v>37</v>
      </c>
      <c r="JTR1" s="4" t="s">
        <v>37</v>
      </c>
      <c r="JTS1" s="4" t="s">
        <v>37</v>
      </c>
      <c r="JTT1" s="4" t="s">
        <v>37</v>
      </c>
      <c r="JTU1" s="4" t="s">
        <v>37</v>
      </c>
      <c r="JTV1" s="4" t="s">
        <v>37</v>
      </c>
      <c r="JTW1" s="4" t="s">
        <v>37</v>
      </c>
      <c r="JTX1" s="4" t="s">
        <v>37</v>
      </c>
      <c r="JTY1" s="4" t="s">
        <v>37</v>
      </c>
      <c r="JTZ1" s="4" t="s">
        <v>37</v>
      </c>
      <c r="JUA1" s="4" t="s">
        <v>37</v>
      </c>
      <c r="JUB1" s="4" t="s">
        <v>37</v>
      </c>
      <c r="JUC1" s="4" t="s">
        <v>37</v>
      </c>
      <c r="JUD1" s="4" t="s">
        <v>37</v>
      </c>
      <c r="JUE1" s="4" t="s">
        <v>37</v>
      </c>
      <c r="JUF1" s="4" t="s">
        <v>37</v>
      </c>
      <c r="JUG1" s="4" t="s">
        <v>37</v>
      </c>
      <c r="JUH1" s="4" t="s">
        <v>37</v>
      </c>
      <c r="JUI1" s="4" t="s">
        <v>37</v>
      </c>
      <c r="JUJ1" s="4" t="s">
        <v>37</v>
      </c>
      <c r="JUK1" s="4" t="s">
        <v>37</v>
      </c>
      <c r="JUL1" s="4" t="s">
        <v>37</v>
      </c>
      <c r="JUM1" s="4" t="s">
        <v>37</v>
      </c>
      <c r="JUN1" s="4" t="s">
        <v>37</v>
      </c>
      <c r="JUO1" s="4" t="s">
        <v>37</v>
      </c>
      <c r="JUP1" s="4" t="s">
        <v>37</v>
      </c>
      <c r="JUQ1" s="4" t="s">
        <v>37</v>
      </c>
      <c r="JUR1" s="4" t="s">
        <v>37</v>
      </c>
      <c r="JUS1" s="4" t="s">
        <v>37</v>
      </c>
      <c r="JUT1" s="4" t="s">
        <v>37</v>
      </c>
      <c r="JUU1" s="4" t="s">
        <v>37</v>
      </c>
      <c r="JUV1" s="4" t="s">
        <v>37</v>
      </c>
      <c r="JUW1" s="4" t="s">
        <v>37</v>
      </c>
      <c r="JUX1" s="4" t="s">
        <v>37</v>
      </c>
      <c r="JUY1" s="4" t="s">
        <v>37</v>
      </c>
      <c r="JUZ1" s="4" t="s">
        <v>37</v>
      </c>
      <c r="JVA1" s="4" t="s">
        <v>37</v>
      </c>
      <c r="JVB1" s="4" t="s">
        <v>37</v>
      </c>
      <c r="JVC1" s="4" t="s">
        <v>37</v>
      </c>
      <c r="JVD1" s="4" t="s">
        <v>37</v>
      </c>
      <c r="JVE1" s="4" t="s">
        <v>37</v>
      </c>
      <c r="JVF1" s="4" t="s">
        <v>37</v>
      </c>
      <c r="JVG1" s="4" t="s">
        <v>37</v>
      </c>
      <c r="JVH1" s="4" t="s">
        <v>37</v>
      </c>
      <c r="JVI1" s="4" t="s">
        <v>37</v>
      </c>
      <c r="JVJ1" s="4" t="s">
        <v>37</v>
      </c>
      <c r="JVK1" s="4" t="s">
        <v>37</v>
      </c>
      <c r="JVL1" s="4" t="s">
        <v>37</v>
      </c>
      <c r="JVM1" s="4" t="s">
        <v>37</v>
      </c>
      <c r="JVN1" s="4" t="s">
        <v>37</v>
      </c>
      <c r="JVO1" s="4" t="s">
        <v>37</v>
      </c>
      <c r="JVP1" s="4" t="s">
        <v>37</v>
      </c>
      <c r="JVQ1" s="4" t="s">
        <v>37</v>
      </c>
      <c r="JVR1" s="4" t="s">
        <v>37</v>
      </c>
      <c r="JVS1" s="4" t="s">
        <v>37</v>
      </c>
      <c r="JVT1" s="4" t="s">
        <v>37</v>
      </c>
      <c r="JVU1" s="4" t="s">
        <v>37</v>
      </c>
      <c r="JVV1" s="4" t="s">
        <v>37</v>
      </c>
      <c r="JVW1" s="4" t="s">
        <v>37</v>
      </c>
      <c r="JVX1" s="4" t="s">
        <v>37</v>
      </c>
      <c r="JVY1" s="4" t="s">
        <v>37</v>
      </c>
      <c r="JVZ1" s="4" t="s">
        <v>37</v>
      </c>
      <c r="JWA1" s="4" t="s">
        <v>37</v>
      </c>
      <c r="JWB1" s="4" t="s">
        <v>37</v>
      </c>
      <c r="JWC1" s="4" t="s">
        <v>37</v>
      </c>
      <c r="JWD1" s="4" t="s">
        <v>37</v>
      </c>
      <c r="JWE1" s="4" t="s">
        <v>37</v>
      </c>
      <c r="JWF1" s="4" t="s">
        <v>37</v>
      </c>
      <c r="JWG1" s="4" t="s">
        <v>37</v>
      </c>
      <c r="JWH1" s="4" t="s">
        <v>37</v>
      </c>
      <c r="JWI1" s="4" t="s">
        <v>37</v>
      </c>
      <c r="JWJ1" s="4" t="s">
        <v>37</v>
      </c>
      <c r="JWK1" s="4" t="s">
        <v>37</v>
      </c>
      <c r="JWL1" s="4" t="s">
        <v>37</v>
      </c>
      <c r="JWM1" s="4" t="s">
        <v>37</v>
      </c>
      <c r="JWN1" s="4" t="s">
        <v>37</v>
      </c>
      <c r="JWO1" s="4" t="s">
        <v>37</v>
      </c>
      <c r="JWP1" s="4" t="s">
        <v>37</v>
      </c>
      <c r="JWQ1" s="4" t="s">
        <v>37</v>
      </c>
      <c r="JWR1" s="4" t="s">
        <v>37</v>
      </c>
      <c r="JWS1" s="4" t="s">
        <v>37</v>
      </c>
      <c r="JWT1" s="4" t="s">
        <v>37</v>
      </c>
      <c r="JWU1" s="4" t="s">
        <v>37</v>
      </c>
      <c r="JWV1" s="4" t="s">
        <v>37</v>
      </c>
      <c r="JWW1" s="4" t="s">
        <v>37</v>
      </c>
      <c r="JWX1" s="4" t="s">
        <v>37</v>
      </c>
      <c r="JWY1" s="4" t="s">
        <v>37</v>
      </c>
      <c r="JWZ1" s="4" t="s">
        <v>37</v>
      </c>
      <c r="JXA1" s="4" t="s">
        <v>37</v>
      </c>
      <c r="JXB1" s="4" t="s">
        <v>37</v>
      </c>
      <c r="JXC1" s="4" t="s">
        <v>37</v>
      </c>
      <c r="JXD1" s="4" t="s">
        <v>37</v>
      </c>
      <c r="JXE1" s="4" t="s">
        <v>37</v>
      </c>
      <c r="JXF1" s="4" t="s">
        <v>37</v>
      </c>
      <c r="JXG1" s="4" t="s">
        <v>37</v>
      </c>
      <c r="JXH1" s="4" t="s">
        <v>37</v>
      </c>
      <c r="JXI1" s="4" t="s">
        <v>37</v>
      </c>
      <c r="JXJ1" s="4" t="s">
        <v>37</v>
      </c>
      <c r="JXK1" s="4" t="s">
        <v>37</v>
      </c>
      <c r="JXL1" s="4" t="s">
        <v>37</v>
      </c>
      <c r="JXM1" s="4" t="s">
        <v>37</v>
      </c>
      <c r="JXN1" s="4" t="s">
        <v>37</v>
      </c>
      <c r="JXO1" s="4" t="s">
        <v>37</v>
      </c>
      <c r="JXP1" s="4" t="s">
        <v>37</v>
      </c>
      <c r="JXQ1" s="4" t="s">
        <v>37</v>
      </c>
      <c r="JXR1" s="4" t="s">
        <v>37</v>
      </c>
      <c r="JXS1" s="4" t="s">
        <v>37</v>
      </c>
      <c r="JXT1" s="4" t="s">
        <v>37</v>
      </c>
      <c r="JXU1" s="4" t="s">
        <v>37</v>
      </c>
      <c r="JXV1" s="4" t="s">
        <v>37</v>
      </c>
      <c r="JXW1" s="4" t="s">
        <v>37</v>
      </c>
      <c r="JXX1" s="4" t="s">
        <v>37</v>
      </c>
      <c r="JXY1" s="4" t="s">
        <v>37</v>
      </c>
      <c r="JXZ1" s="4" t="s">
        <v>37</v>
      </c>
      <c r="JYA1" s="4" t="s">
        <v>37</v>
      </c>
      <c r="JYB1" s="4" t="s">
        <v>37</v>
      </c>
      <c r="JYC1" s="4" t="s">
        <v>37</v>
      </c>
      <c r="JYD1" s="4" t="s">
        <v>37</v>
      </c>
      <c r="JYE1" s="4" t="s">
        <v>37</v>
      </c>
      <c r="JYF1" s="4" t="s">
        <v>37</v>
      </c>
      <c r="JYG1" s="4" t="s">
        <v>37</v>
      </c>
      <c r="JYH1" s="4" t="s">
        <v>37</v>
      </c>
      <c r="JYI1" s="4" t="s">
        <v>37</v>
      </c>
      <c r="JYJ1" s="4" t="s">
        <v>37</v>
      </c>
      <c r="JYK1" s="4" t="s">
        <v>37</v>
      </c>
      <c r="JYL1" s="4" t="s">
        <v>37</v>
      </c>
      <c r="JYM1" s="4" t="s">
        <v>37</v>
      </c>
      <c r="JYN1" s="4" t="s">
        <v>37</v>
      </c>
      <c r="JYO1" s="4" t="s">
        <v>37</v>
      </c>
      <c r="JYP1" s="4" t="s">
        <v>37</v>
      </c>
      <c r="JYQ1" s="4" t="s">
        <v>37</v>
      </c>
      <c r="JYR1" s="4" t="s">
        <v>37</v>
      </c>
      <c r="JYS1" s="4" t="s">
        <v>37</v>
      </c>
      <c r="JYT1" s="4" t="s">
        <v>37</v>
      </c>
      <c r="JYU1" s="4" t="s">
        <v>37</v>
      </c>
      <c r="JYV1" s="4" t="s">
        <v>37</v>
      </c>
      <c r="JYW1" s="4" t="s">
        <v>37</v>
      </c>
      <c r="JYX1" s="4" t="s">
        <v>37</v>
      </c>
      <c r="JYY1" s="4" t="s">
        <v>37</v>
      </c>
      <c r="JYZ1" s="4" t="s">
        <v>37</v>
      </c>
      <c r="JZA1" s="4" t="s">
        <v>37</v>
      </c>
      <c r="JZB1" s="4" t="s">
        <v>37</v>
      </c>
      <c r="JZC1" s="4" t="s">
        <v>37</v>
      </c>
      <c r="JZD1" s="4" t="s">
        <v>37</v>
      </c>
      <c r="JZE1" s="4" t="s">
        <v>37</v>
      </c>
      <c r="JZF1" s="4" t="s">
        <v>37</v>
      </c>
      <c r="JZG1" s="4" t="s">
        <v>37</v>
      </c>
      <c r="JZH1" s="4" t="s">
        <v>37</v>
      </c>
      <c r="JZI1" s="4" t="s">
        <v>37</v>
      </c>
      <c r="JZJ1" s="4" t="s">
        <v>37</v>
      </c>
      <c r="JZK1" s="4" t="s">
        <v>37</v>
      </c>
      <c r="JZL1" s="4" t="s">
        <v>37</v>
      </c>
      <c r="JZM1" s="4" t="s">
        <v>37</v>
      </c>
      <c r="JZN1" s="4" t="s">
        <v>37</v>
      </c>
      <c r="JZO1" s="4" t="s">
        <v>37</v>
      </c>
      <c r="JZP1" s="4" t="s">
        <v>37</v>
      </c>
      <c r="JZQ1" s="4" t="s">
        <v>37</v>
      </c>
      <c r="JZR1" s="4" t="s">
        <v>37</v>
      </c>
      <c r="JZS1" s="4" t="s">
        <v>37</v>
      </c>
      <c r="JZT1" s="4" t="s">
        <v>37</v>
      </c>
      <c r="JZU1" s="4" t="s">
        <v>37</v>
      </c>
      <c r="JZV1" s="4" t="s">
        <v>37</v>
      </c>
      <c r="JZW1" s="4" t="s">
        <v>37</v>
      </c>
      <c r="JZX1" s="4" t="s">
        <v>37</v>
      </c>
      <c r="JZY1" s="4" t="s">
        <v>37</v>
      </c>
      <c r="JZZ1" s="4" t="s">
        <v>37</v>
      </c>
      <c r="KAA1" s="4" t="s">
        <v>37</v>
      </c>
      <c r="KAB1" s="4" t="s">
        <v>37</v>
      </c>
      <c r="KAC1" s="4" t="s">
        <v>37</v>
      </c>
      <c r="KAD1" s="4" t="s">
        <v>37</v>
      </c>
      <c r="KAE1" s="4" t="s">
        <v>37</v>
      </c>
      <c r="KAF1" s="4" t="s">
        <v>37</v>
      </c>
      <c r="KAG1" s="4" t="s">
        <v>37</v>
      </c>
      <c r="KAH1" s="4" t="s">
        <v>37</v>
      </c>
      <c r="KAI1" s="4" t="s">
        <v>37</v>
      </c>
      <c r="KAJ1" s="4" t="s">
        <v>37</v>
      </c>
      <c r="KAK1" s="4" t="s">
        <v>37</v>
      </c>
      <c r="KAL1" s="4" t="s">
        <v>37</v>
      </c>
      <c r="KAM1" s="4" t="s">
        <v>37</v>
      </c>
      <c r="KAN1" s="4" t="s">
        <v>37</v>
      </c>
      <c r="KAO1" s="4" t="s">
        <v>37</v>
      </c>
      <c r="KAP1" s="4" t="s">
        <v>37</v>
      </c>
      <c r="KAQ1" s="4" t="s">
        <v>37</v>
      </c>
      <c r="KAR1" s="4" t="s">
        <v>37</v>
      </c>
      <c r="KAS1" s="4" t="s">
        <v>37</v>
      </c>
      <c r="KAT1" s="4" t="s">
        <v>37</v>
      </c>
      <c r="KAU1" s="4" t="s">
        <v>37</v>
      </c>
      <c r="KAV1" s="4" t="s">
        <v>37</v>
      </c>
      <c r="KAW1" s="4" t="s">
        <v>37</v>
      </c>
      <c r="KAX1" s="4" t="s">
        <v>37</v>
      </c>
      <c r="KAY1" s="4" t="s">
        <v>37</v>
      </c>
      <c r="KAZ1" s="4" t="s">
        <v>37</v>
      </c>
      <c r="KBA1" s="4" t="s">
        <v>37</v>
      </c>
      <c r="KBB1" s="4" t="s">
        <v>37</v>
      </c>
      <c r="KBC1" s="4" t="s">
        <v>37</v>
      </c>
      <c r="KBD1" s="4" t="s">
        <v>37</v>
      </c>
      <c r="KBE1" s="4" t="s">
        <v>37</v>
      </c>
      <c r="KBF1" s="4" t="s">
        <v>37</v>
      </c>
      <c r="KBG1" s="4" t="s">
        <v>37</v>
      </c>
      <c r="KBH1" s="4" t="s">
        <v>37</v>
      </c>
      <c r="KBI1" s="4" t="s">
        <v>37</v>
      </c>
      <c r="KBJ1" s="4" t="s">
        <v>37</v>
      </c>
      <c r="KBK1" s="4" t="s">
        <v>37</v>
      </c>
      <c r="KBL1" s="4" t="s">
        <v>37</v>
      </c>
      <c r="KBM1" s="4" t="s">
        <v>37</v>
      </c>
      <c r="KBN1" s="4" t="s">
        <v>37</v>
      </c>
      <c r="KBO1" s="4" t="s">
        <v>37</v>
      </c>
      <c r="KBP1" s="4" t="s">
        <v>37</v>
      </c>
      <c r="KBQ1" s="4" t="s">
        <v>37</v>
      </c>
      <c r="KBR1" s="4" t="s">
        <v>37</v>
      </c>
      <c r="KBS1" s="4" t="s">
        <v>37</v>
      </c>
      <c r="KBT1" s="4" t="s">
        <v>37</v>
      </c>
      <c r="KBU1" s="4" t="s">
        <v>37</v>
      </c>
      <c r="KBV1" s="4" t="s">
        <v>37</v>
      </c>
      <c r="KBW1" s="4" t="s">
        <v>37</v>
      </c>
      <c r="KBX1" s="4" t="s">
        <v>37</v>
      </c>
      <c r="KBY1" s="4" t="s">
        <v>37</v>
      </c>
      <c r="KBZ1" s="4" t="s">
        <v>37</v>
      </c>
      <c r="KCA1" s="4" t="s">
        <v>37</v>
      </c>
      <c r="KCB1" s="4" t="s">
        <v>37</v>
      </c>
      <c r="KCC1" s="4" t="s">
        <v>37</v>
      </c>
      <c r="KCD1" s="4" t="s">
        <v>37</v>
      </c>
      <c r="KCE1" s="4" t="s">
        <v>37</v>
      </c>
      <c r="KCF1" s="4" t="s">
        <v>37</v>
      </c>
      <c r="KCG1" s="4" t="s">
        <v>37</v>
      </c>
      <c r="KCH1" s="4" t="s">
        <v>37</v>
      </c>
      <c r="KCI1" s="4" t="s">
        <v>37</v>
      </c>
      <c r="KCJ1" s="4" t="s">
        <v>37</v>
      </c>
      <c r="KCK1" s="4" t="s">
        <v>37</v>
      </c>
      <c r="KCL1" s="4" t="s">
        <v>37</v>
      </c>
      <c r="KCM1" s="4" t="s">
        <v>37</v>
      </c>
      <c r="KCN1" s="4" t="s">
        <v>37</v>
      </c>
      <c r="KCO1" s="4" t="s">
        <v>37</v>
      </c>
      <c r="KCP1" s="4" t="s">
        <v>37</v>
      </c>
      <c r="KCQ1" s="4" t="s">
        <v>37</v>
      </c>
      <c r="KCR1" s="4" t="s">
        <v>37</v>
      </c>
      <c r="KCS1" s="4" t="s">
        <v>37</v>
      </c>
      <c r="KCT1" s="4" t="s">
        <v>37</v>
      </c>
      <c r="KCU1" s="4" t="s">
        <v>37</v>
      </c>
      <c r="KCV1" s="4" t="s">
        <v>37</v>
      </c>
      <c r="KCW1" s="4" t="s">
        <v>37</v>
      </c>
      <c r="KCX1" s="4" t="s">
        <v>37</v>
      </c>
      <c r="KCY1" s="4" t="s">
        <v>37</v>
      </c>
      <c r="KCZ1" s="4" t="s">
        <v>37</v>
      </c>
      <c r="KDA1" s="4" t="s">
        <v>37</v>
      </c>
      <c r="KDB1" s="4" t="s">
        <v>37</v>
      </c>
      <c r="KDC1" s="4" t="s">
        <v>37</v>
      </c>
      <c r="KDD1" s="4" t="s">
        <v>37</v>
      </c>
      <c r="KDE1" s="4" t="s">
        <v>37</v>
      </c>
      <c r="KDF1" s="4" t="s">
        <v>37</v>
      </c>
      <c r="KDG1" s="4" t="s">
        <v>37</v>
      </c>
      <c r="KDH1" s="4" t="s">
        <v>37</v>
      </c>
      <c r="KDI1" s="4" t="s">
        <v>37</v>
      </c>
      <c r="KDJ1" s="4" t="s">
        <v>37</v>
      </c>
      <c r="KDK1" s="4" t="s">
        <v>37</v>
      </c>
      <c r="KDL1" s="4" t="s">
        <v>37</v>
      </c>
      <c r="KDM1" s="4" t="s">
        <v>37</v>
      </c>
      <c r="KDN1" s="4" t="s">
        <v>37</v>
      </c>
      <c r="KDO1" s="4" t="s">
        <v>37</v>
      </c>
      <c r="KDP1" s="4" t="s">
        <v>37</v>
      </c>
      <c r="KDQ1" s="4" t="s">
        <v>37</v>
      </c>
      <c r="KDR1" s="4" t="s">
        <v>37</v>
      </c>
      <c r="KDS1" s="4" t="s">
        <v>37</v>
      </c>
      <c r="KDT1" s="4" t="s">
        <v>37</v>
      </c>
      <c r="KDU1" s="4" t="s">
        <v>37</v>
      </c>
      <c r="KDV1" s="4" t="s">
        <v>37</v>
      </c>
      <c r="KDW1" s="4" t="s">
        <v>37</v>
      </c>
      <c r="KDX1" s="4" t="s">
        <v>37</v>
      </c>
      <c r="KDY1" s="4" t="s">
        <v>37</v>
      </c>
      <c r="KDZ1" s="4" t="s">
        <v>37</v>
      </c>
      <c r="KEA1" s="4" t="s">
        <v>37</v>
      </c>
      <c r="KEB1" s="4" t="s">
        <v>37</v>
      </c>
      <c r="KEC1" s="4" t="s">
        <v>37</v>
      </c>
      <c r="KED1" s="4" t="s">
        <v>37</v>
      </c>
      <c r="KEE1" s="4" t="s">
        <v>37</v>
      </c>
      <c r="KEF1" s="4" t="s">
        <v>37</v>
      </c>
      <c r="KEG1" s="4" t="s">
        <v>37</v>
      </c>
      <c r="KEH1" s="4" t="s">
        <v>37</v>
      </c>
      <c r="KEI1" s="4" t="s">
        <v>37</v>
      </c>
      <c r="KEJ1" s="4" t="s">
        <v>37</v>
      </c>
      <c r="KEK1" s="4" t="s">
        <v>37</v>
      </c>
      <c r="KEL1" s="4" t="s">
        <v>37</v>
      </c>
      <c r="KEM1" s="4" t="s">
        <v>37</v>
      </c>
      <c r="KEN1" s="4" t="s">
        <v>37</v>
      </c>
      <c r="KEO1" s="4" t="s">
        <v>37</v>
      </c>
      <c r="KEP1" s="4" t="s">
        <v>37</v>
      </c>
      <c r="KEQ1" s="4" t="s">
        <v>37</v>
      </c>
      <c r="KER1" s="4" t="s">
        <v>37</v>
      </c>
      <c r="KES1" s="4" t="s">
        <v>37</v>
      </c>
      <c r="KET1" s="4" t="s">
        <v>37</v>
      </c>
      <c r="KEU1" s="4" t="s">
        <v>37</v>
      </c>
      <c r="KEV1" s="4" t="s">
        <v>37</v>
      </c>
      <c r="KEW1" s="4" t="s">
        <v>37</v>
      </c>
      <c r="KEX1" s="4" t="s">
        <v>37</v>
      </c>
      <c r="KEY1" s="4" t="s">
        <v>37</v>
      </c>
      <c r="KEZ1" s="4" t="s">
        <v>37</v>
      </c>
      <c r="KFA1" s="4" t="s">
        <v>37</v>
      </c>
      <c r="KFB1" s="4" t="s">
        <v>37</v>
      </c>
      <c r="KFC1" s="4" t="s">
        <v>37</v>
      </c>
      <c r="KFD1" s="4" t="s">
        <v>37</v>
      </c>
      <c r="KFE1" s="4" t="s">
        <v>37</v>
      </c>
      <c r="KFF1" s="4" t="s">
        <v>37</v>
      </c>
      <c r="KFG1" s="4" t="s">
        <v>37</v>
      </c>
      <c r="KFH1" s="4" t="s">
        <v>37</v>
      </c>
      <c r="KFI1" s="4" t="s">
        <v>37</v>
      </c>
      <c r="KFJ1" s="4" t="s">
        <v>37</v>
      </c>
      <c r="KFK1" s="4" t="s">
        <v>37</v>
      </c>
      <c r="KFL1" s="4" t="s">
        <v>37</v>
      </c>
      <c r="KFM1" s="4" t="s">
        <v>37</v>
      </c>
      <c r="KFN1" s="4" t="s">
        <v>37</v>
      </c>
      <c r="KFO1" s="4" t="s">
        <v>37</v>
      </c>
      <c r="KFP1" s="4" t="s">
        <v>37</v>
      </c>
      <c r="KFQ1" s="4" t="s">
        <v>37</v>
      </c>
      <c r="KFR1" s="4" t="s">
        <v>37</v>
      </c>
      <c r="KFS1" s="4" t="s">
        <v>37</v>
      </c>
      <c r="KFT1" s="4" t="s">
        <v>37</v>
      </c>
      <c r="KFU1" s="4" t="s">
        <v>37</v>
      </c>
      <c r="KFV1" s="4" t="s">
        <v>37</v>
      </c>
      <c r="KFW1" s="4" t="s">
        <v>37</v>
      </c>
      <c r="KFX1" s="4" t="s">
        <v>37</v>
      </c>
      <c r="KFY1" s="4" t="s">
        <v>37</v>
      </c>
      <c r="KFZ1" s="4" t="s">
        <v>37</v>
      </c>
      <c r="KGA1" s="4" t="s">
        <v>37</v>
      </c>
      <c r="KGB1" s="4" t="s">
        <v>37</v>
      </c>
      <c r="KGC1" s="4" t="s">
        <v>37</v>
      </c>
      <c r="KGD1" s="4" t="s">
        <v>37</v>
      </c>
      <c r="KGE1" s="4" t="s">
        <v>37</v>
      </c>
      <c r="KGF1" s="4" t="s">
        <v>37</v>
      </c>
      <c r="KGG1" s="4" t="s">
        <v>37</v>
      </c>
      <c r="KGH1" s="4" t="s">
        <v>37</v>
      </c>
      <c r="KGI1" s="4" t="s">
        <v>37</v>
      </c>
      <c r="KGJ1" s="4" t="s">
        <v>37</v>
      </c>
      <c r="KGK1" s="4" t="s">
        <v>37</v>
      </c>
      <c r="KGL1" s="4" t="s">
        <v>37</v>
      </c>
      <c r="KGM1" s="4" t="s">
        <v>37</v>
      </c>
      <c r="KGN1" s="4" t="s">
        <v>37</v>
      </c>
      <c r="KGO1" s="4" t="s">
        <v>37</v>
      </c>
      <c r="KGP1" s="4" t="s">
        <v>37</v>
      </c>
      <c r="KGQ1" s="4" t="s">
        <v>37</v>
      </c>
      <c r="KGR1" s="4" t="s">
        <v>37</v>
      </c>
      <c r="KGS1" s="4" t="s">
        <v>37</v>
      </c>
      <c r="KGT1" s="4" t="s">
        <v>37</v>
      </c>
      <c r="KGU1" s="4" t="s">
        <v>37</v>
      </c>
      <c r="KGV1" s="4" t="s">
        <v>37</v>
      </c>
      <c r="KGW1" s="4" t="s">
        <v>37</v>
      </c>
      <c r="KGX1" s="4" t="s">
        <v>37</v>
      </c>
      <c r="KGY1" s="4" t="s">
        <v>37</v>
      </c>
      <c r="KGZ1" s="4" t="s">
        <v>37</v>
      </c>
      <c r="KHA1" s="4" t="s">
        <v>37</v>
      </c>
      <c r="KHB1" s="4" t="s">
        <v>37</v>
      </c>
      <c r="KHC1" s="4" t="s">
        <v>37</v>
      </c>
      <c r="KHD1" s="4" t="s">
        <v>37</v>
      </c>
      <c r="KHE1" s="4" t="s">
        <v>37</v>
      </c>
      <c r="KHF1" s="4" t="s">
        <v>37</v>
      </c>
      <c r="KHG1" s="4" t="s">
        <v>37</v>
      </c>
      <c r="KHH1" s="4" t="s">
        <v>37</v>
      </c>
      <c r="KHI1" s="4" t="s">
        <v>37</v>
      </c>
      <c r="KHJ1" s="4" t="s">
        <v>37</v>
      </c>
      <c r="KHK1" s="4" t="s">
        <v>37</v>
      </c>
      <c r="KHL1" s="4" t="s">
        <v>37</v>
      </c>
      <c r="KHM1" s="4" t="s">
        <v>37</v>
      </c>
      <c r="KHN1" s="4" t="s">
        <v>37</v>
      </c>
      <c r="KHO1" s="4" t="s">
        <v>37</v>
      </c>
      <c r="KHP1" s="4" t="s">
        <v>37</v>
      </c>
      <c r="KHQ1" s="4" t="s">
        <v>37</v>
      </c>
      <c r="KHR1" s="4" t="s">
        <v>37</v>
      </c>
      <c r="KHS1" s="4" t="s">
        <v>37</v>
      </c>
      <c r="KHT1" s="4" t="s">
        <v>37</v>
      </c>
      <c r="KHU1" s="4" t="s">
        <v>37</v>
      </c>
      <c r="KHV1" s="4" t="s">
        <v>37</v>
      </c>
      <c r="KHW1" s="4" t="s">
        <v>37</v>
      </c>
      <c r="KHX1" s="4" t="s">
        <v>37</v>
      </c>
      <c r="KHY1" s="4" t="s">
        <v>37</v>
      </c>
      <c r="KHZ1" s="4" t="s">
        <v>37</v>
      </c>
      <c r="KIA1" s="4" t="s">
        <v>37</v>
      </c>
      <c r="KIB1" s="4" t="s">
        <v>37</v>
      </c>
      <c r="KIC1" s="4" t="s">
        <v>37</v>
      </c>
      <c r="KID1" s="4" t="s">
        <v>37</v>
      </c>
      <c r="KIE1" s="4" t="s">
        <v>37</v>
      </c>
      <c r="KIF1" s="4" t="s">
        <v>37</v>
      </c>
      <c r="KIG1" s="4" t="s">
        <v>37</v>
      </c>
      <c r="KIH1" s="4" t="s">
        <v>37</v>
      </c>
      <c r="KII1" s="4" t="s">
        <v>37</v>
      </c>
      <c r="KIJ1" s="4" t="s">
        <v>37</v>
      </c>
      <c r="KIK1" s="4" t="s">
        <v>37</v>
      </c>
      <c r="KIL1" s="4" t="s">
        <v>37</v>
      </c>
      <c r="KIM1" s="4" t="s">
        <v>37</v>
      </c>
      <c r="KIN1" s="4" t="s">
        <v>37</v>
      </c>
      <c r="KIO1" s="4" t="s">
        <v>37</v>
      </c>
      <c r="KIP1" s="4" t="s">
        <v>37</v>
      </c>
      <c r="KIQ1" s="4" t="s">
        <v>37</v>
      </c>
      <c r="KIR1" s="4" t="s">
        <v>37</v>
      </c>
      <c r="KIS1" s="4" t="s">
        <v>37</v>
      </c>
      <c r="KIT1" s="4" t="s">
        <v>37</v>
      </c>
      <c r="KIU1" s="4" t="s">
        <v>37</v>
      </c>
      <c r="KIV1" s="4" t="s">
        <v>37</v>
      </c>
      <c r="KIW1" s="4" t="s">
        <v>37</v>
      </c>
      <c r="KIX1" s="4" t="s">
        <v>37</v>
      </c>
      <c r="KIY1" s="4" t="s">
        <v>37</v>
      </c>
      <c r="KIZ1" s="4" t="s">
        <v>37</v>
      </c>
      <c r="KJA1" s="4" t="s">
        <v>37</v>
      </c>
      <c r="KJB1" s="4" t="s">
        <v>37</v>
      </c>
      <c r="KJC1" s="4" t="s">
        <v>37</v>
      </c>
      <c r="KJD1" s="4" t="s">
        <v>37</v>
      </c>
      <c r="KJE1" s="4" t="s">
        <v>37</v>
      </c>
      <c r="KJF1" s="4" t="s">
        <v>37</v>
      </c>
      <c r="KJG1" s="4" t="s">
        <v>37</v>
      </c>
      <c r="KJH1" s="4" t="s">
        <v>37</v>
      </c>
      <c r="KJI1" s="4" t="s">
        <v>37</v>
      </c>
      <c r="KJJ1" s="4" t="s">
        <v>37</v>
      </c>
      <c r="KJK1" s="4" t="s">
        <v>37</v>
      </c>
      <c r="KJL1" s="4" t="s">
        <v>37</v>
      </c>
      <c r="KJM1" s="4" t="s">
        <v>37</v>
      </c>
      <c r="KJN1" s="4" t="s">
        <v>37</v>
      </c>
      <c r="KJO1" s="4" t="s">
        <v>37</v>
      </c>
      <c r="KJP1" s="4" t="s">
        <v>37</v>
      </c>
      <c r="KJQ1" s="4" t="s">
        <v>37</v>
      </c>
      <c r="KJR1" s="4" t="s">
        <v>37</v>
      </c>
      <c r="KJS1" s="4" t="s">
        <v>37</v>
      </c>
      <c r="KJT1" s="4" t="s">
        <v>37</v>
      </c>
      <c r="KJU1" s="4" t="s">
        <v>37</v>
      </c>
      <c r="KJV1" s="4" t="s">
        <v>37</v>
      </c>
      <c r="KJW1" s="4" t="s">
        <v>37</v>
      </c>
      <c r="KJX1" s="4" t="s">
        <v>37</v>
      </c>
      <c r="KJY1" s="4" t="s">
        <v>37</v>
      </c>
      <c r="KJZ1" s="4" t="s">
        <v>37</v>
      </c>
      <c r="KKA1" s="4" t="s">
        <v>37</v>
      </c>
      <c r="KKB1" s="4" t="s">
        <v>37</v>
      </c>
      <c r="KKC1" s="4" t="s">
        <v>37</v>
      </c>
      <c r="KKD1" s="4" t="s">
        <v>37</v>
      </c>
      <c r="KKE1" s="4" t="s">
        <v>37</v>
      </c>
      <c r="KKF1" s="4" t="s">
        <v>37</v>
      </c>
      <c r="KKG1" s="4" t="s">
        <v>37</v>
      </c>
      <c r="KKH1" s="4" t="s">
        <v>37</v>
      </c>
      <c r="KKI1" s="4" t="s">
        <v>37</v>
      </c>
      <c r="KKJ1" s="4" t="s">
        <v>37</v>
      </c>
      <c r="KKK1" s="4" t="s">
        <v>37</v>
      </c>
      <c r="KKL1" s="4" t="s">
        <v>37</v>
      </c>
      <c r="KKM1" s="4" t="s">
        <v>37</v>
      </c>
      <c r="KKN1" s="4" t="s">
        <v>37</v>
      </c>
      <c r="KKO1" s="4" t="s">
        <v>37</v>
      </c>
      <c r="KKP1" s="4" t="s">
        <v>37</v>
      </c>
      <c r="KKQ1" s="4" t="s">
        <v>37</v>
      </c>
      <c r="KKR1" s="4" t="s">
        <v>37</v>
      </c>
      <c r="KKS1" s="4" t="s">
        <v>37</v>
      </c>
      <c r="KKT1" s="4" t="s">
        <v>37</v>
      </c>
      <c r="KKU1" s="4" t="s">
        <v>37</v>
      </c>
      <c r="KKV1" s="4" t="s">
        <v>37</v>
      </c>
      <c r="KKW1" s="4" t="s">
        <v>37</v>
      </c>
      <c r="KKX1" s="4" t="s">
        <v>37</v>
      </c>
      <c r="KKY1" s="4" t="s">
        <v>37</v>
      </c>
      <c r="KKZ1" s="4" t="s">
        <v>37</v>
      </c>
      <c r="KLA1" s="4" t="s">
        <v>37</v>
      </c>
      <c r="KLB1" s="4" t="s">
        <v>37</v>
      </c>
      <c r="KLC1" s="4" t="s">
        <v>37</v>
      </c>
      <c r="KLD1" s="4" t="s">
        <v>37</v>
      </c>
      <c r="KLE1" s="4" t="s">
        <v>37</v>
      </c>
      <c r="KLF1" s="4" t="s">
        <v>37</v>
      </c>
      <c r="KLG1" s="4" t="s">
        <v>37</v>
      </c>
      <c r="KLH1" s="4" t="s">
        <v>37</v>
      </c>
      <c r="KLI1" s="4" t="s">
        <v>37</v>
      </c>
      <c r="KLJ1" s="4" t="s">
        <v>37</v>
      </c>
      <c r="KLK1" s="4" t="s">
        <v>37</v>
      </c>
      <c r="KLL1" s="4" t="s">
        <v>37</v>
      </c>
      <c r="KLM1" s="4" t="s">
        <v>37</v>
      </c>
      <c r="KLN1" s="4" t="s">
        <v>37</v>
      </c>
      <c r="KLO1" s="4" t="s">
        <v>37</v>
      </c>
      <c r="KLP1" s="4" t="s">
        <v>37</v>
      </c>
      <c r="KLQ1" s="4" t="s">
        <v>37</v>
      </c>
      <c r="KLR1" s="4" t="s">
        <v>37</v>
      </c>
      <c r="KLS1" s="4" t="s">
        <v>37</v>
      </c>
      <c r="KLT1" s="4" t="s">
        <v>37</v>
      </c>
      <c r="KLU1" s="4" t="s">
        <v>37</v>
      </c>
      <c r="KLV1" s="4" t="s">
        <v>37</v>
      </c>
      <c r="KLW1" s="4" t="s">
        <v>37</v>
      </c>
      <c r="KLX1" s="4" t="s">
        <v>37</v>
      </c>
      <c r="KLY1" s="4" t="s">
        <v>37</v>
      </c>
      <c r="KLZ1" s="4" t="s">
        <v>37</v>
      </c>
      <c r="KMA1" s="4" t="s">
        <v>37</v>
      </c>
      <c r="KMB1" s="4" t="s">
        <v>37</v>
      </c>
      <c r="KMC1" s="4" t="s">
        <v>37</v>
      </c>
      <c r="KMD1" s="4" t="s">
        <v>37</v>
      </c>
      <c r="KME1" s="4" t="s">
        <v>37</v>
      </c>
      <c r="KMF1" s="4" t="s">
        <v>37</v>
      </c>
      <c r="KMG1" s="4" t="s">
        <v>37</v>
      </c>
      <c r="KMH1" s="4" t="s">
        <v>37</v>
      </c>
      <c r="KMI1" s="4" t="s">
        <v>37</v>
      </c>
      <c r="KMJ1" s="4" t="s">
        <v>37</v>
      </c>
      <c r="KMK1" s="4" t="s">
        <v>37</v>
      </c>
      <c r="KML1" s="4" t="s">
        <v>37</v>
      </c>
      <c r="KMM1" s="4" t="s">
        <v>37</v>
      </c>
      <c r="KMN1" s="4" t="s">
        <v>37</v>
      </c>
      <c r="KMO1" s="4" t="s">
        <v>37</v>
      </c>
      <c r="KMP1" s="4" t="s">
        <v>37</v>
      </c>
      <c r="KMQ1" s="4" t="s">
        <v>37</v>
      </c>
      <c r="KMR1" s="4" t="s">
        <v>37</v>
      </c>
      <c r="KMS1" s="4" t="s">
        <v>37</v>
      </c>
      <c r="KMT1" s="4" t="s">
        <v>37</v>
      </c>
      <c r="KMU1" s="4" t="s">
        <v>37</v>
      </c>
      <c r="KMV1" s="4" t="s">
        <v>37</v>
      </c>
      <c r="KMW1" s="4" t="s">
        <v>37</v>
      </c>
      <c r="KMX1" s="4" t="s">
        <v>37</v>
      </c>
      <c r="KMY1" s="4" t="s">
        <v>37</v>
      </c>
      <c r="KMZ1" s="4" t="s">
        <v>37</v>
      </c>
      <c r="KNA1" s="4" t="s">
        <v>37</v>
      </c>
      <c r="KNB1" s="4" t="s">
        <v>37</v>
      </c>
      <c r="KNC1" s="4" t="s">
        <v>37</v>
      </c>
      <c r="KND1" s="4" t="s">
        <v>37</v>
      </c>
      <c r="KNE1" s="4" t="s">
        <v>37</v>
      </c>
      <c r="KNF1" s="4" t="s">
        <v>37</v>
      </c>
      <c r="KNG1" s="4" t="s">
        <v>37</v>
      </c>
      <c r="KNH1" s="4" t="s">
        <v>37</v>
      </c>
      <c r="KNI1" s="4" t="s">
        <v>37</v>
      </c>
      <c r="KNJ1" s="4" t="s">
        <v>37</v>
      </c>
      <c r="KNK1" s="4" t="s">
        <v>37</v>
      </c>
      <c r="KNL1" s="4" t="s">
        <v>37</v>
      </c>
      <c r="KNM1" s="4" t="s">
        <v>37</v>
      </c>
      <c r="KNN1" s="4" t="s">
        <v>37</v>
      </c>
      <c r="KNO1" s="4" t="s">
        <v>37</v>
      </c>
      <c r="KNP1" s="4" t="s">
        <v>37</v>
      </c>
      <c r="KNQ1" s="4" t="s">
        <v>37</v>
      </c>
      <c r="KNR1" s="4" t="s">
        <v>37</v>
      </c>
      <c r="KNS1" s="4" t="s">
        <v>37</v>
      </c>
      <c r="KNT1" s="4" t="s">
        <v>37</v>
      </c>
      <c r="KNU1" s="4" t="s">
        <v>37</v>
      </c>
      <c r="KNV1" s="4" t="s">
        <v>37</v>
      </c>
      <c r="KNW1" s="4" t="s">
        <v>37</v>
      </c>
      <c r="KNX1" s="4" t="s">
        <v>37</v>
      </c>
      <c r="KNY1" s="4" t="s">
        <v>37</v>
      </c>
      <c r="KNZ1" s="4" t="s">
        <v>37</v>
      </c>
      <c r="KOA1" s="4" t="s">
        <v>37</v>
      </c>
      <c r="KOB1" s="4" t="s">
        <v>37</v>
      </c>
      <c r="KOC1" s="4" t="s">
        <v>37</v>
      </c>
      <c r="KOD1" s="4" t="s">
        <v>37</v>
      </c>
      <c r="KOE1" s="4" t="s">
        <v>37</v>
      </c>
      <c r="KOF1" s="4" t="s">
        <v>37</v>
      </c>
      <c r="KOG1" s="4" t="s">
        <v>37</v>
      </c>
      <c r="KOH1" s="4" t="s">
        <v>37</v>
      </c>
      <c r="KOI1" s="4" t="s">
        <v>37</v>
      </c>
      <c r="KOJ1" s="4" t="s">
        <v>37</v>
      </c>
      <c r="KOK1" s="4" t="s">
        <v>37</v>
      </c>
      <c r="KOL1" s="4" t="s">
        <v>37</v>
      </c>
      <c r="KOM1" s="4" t="s">
        <v>37</v>
      </c>
      <c r="KON1" s="4" t="s">
        <v>37</v>
      </c>
      <c r="KOO1" s="4" t="s">
        <v>37</v>
      </c>
      <c r="KOP1" s="4" t="s">
        <v>37</v>
      </c>
      <c r="KOQ1" s="4" t="s">
        <v>37</v>
      </c>
      <c r="KOR1" s="4" t="s">
        <v>37</v>
      </c>
      <c r="KOS1" s="4" t="s">
        <v>37</v>
      </c>
      <c r="KOT1" s="4" t="s">
        <v>37</v>
      </c>
      <c r="KOU1" s="4" t="s">
        <v>37</v>
      </c>
      <c r="KOV1" s="4" t="s">
        <v>37</v>
      </c>
      <c r="KOW1" s="4" t="s">
        <v>37</v>
      </c>
      <c r="KOX1" s="4" t="s">
        <v>37</v>
      </c>
      <c r="KOY1" s="4" t="s">
        <v>37</v>
      </c>
      <c r="KOZ1" s="4" t="s">
        <v>37</v>
      </c>
      <c r="KPA1" s="4" t="s">
        <v>37</v>
      </c>
      <c r="KPB1" s="4" t="s">
        <v>37</v>
      </c>
      <c r="KPC1" s="4" t="s">
        <v>37</v>
      </c>
      <c r="KPD1" s="4" t="s">
        <v>37</v>
      </c>
      <c r="KPE1" s="4" t="s">
        <v>37</v>
      </c>
      <c r="KPF1" s="4" t="s">
        <v>37</v>
      </c>
      <c r="KPG1" s="4" t="s">
        <v>37</v>
      </c>
      <c r="KPH1" s="4" t="s">
        <v>37</v>
      </c>
      <c r="KPI1" s="4" t="s">
        <v>37</v>
      </c>
      <c r="KPJ1" s="4" t="s">
        <v>37</v>
      </c>
      <c r="KPK1" s="4" t="s">
        <v>37</v>
      </c>
      <c r="KPL1" s="4" t="s">
        <v>37</v>
      </c>
      <c r="KPM1" s="4" t="s">
        <v>37</v>
      </c>
      <c r="KPN1" s="4" t="s">
        <v>37</v>
      </c>
      <c r="KPO1" s="4" t="s">
        <v>37</v>
      </c>
      <c r="KPP1" s="4" t="s">
        <v>37</v>
      </c>
      <c r="KPQ1" s="4" t="s">
        <v>37</v>
      </c>
      <c r="KPR1" s="4" t="s">
        <v>37</v>
      </c>
      <c r="KPS1" s="4" t="s">
        <v>37</v>
      </c>
      <c r="KPT1" s="4" t="s">
        <v>37</v>
      </c>
      <c r="KPU1" s="4" t="s">
        <v>37</v>
      </c>
      <c r="KPV1" s="4" t="s">
        <v>37</v>
      </c>
      <c r="KPW1" s="4" t="s">
        <v>37</v>
      </c>
      <c r="KPX1" s="4" t="s">
        <v>37</v>
      </c>
      <c r="KPY1" s="4" t="s">
        <v>37</v>
      </c>
      <c r="KPZ1" s="4" t="s">
        <v>37</v>
      </c>
      <c r="KQA1" s="4" t="s">
        <v>37</v>
      </c>
      <c r="KQB1" s="4" t="s">
        <v>37</v>
      </c>
      <c r="KQC1" s="4" t="s">
        <v>37</v>
      </c>
      <c r="KQD1" s="4" t="s">
        <v>37</v>
      </c>
      <c r="KQE1" s="4" t="s">
        <v>37</v>
      </c>
      <c r="KQF1" s="4" t="s">
        <v>37</v>
      </c>
      <c r="KQG1" s="4" t="s">
        <v>37</v>
      </c>
      <c r="KQH1" s="4" t="s">
        <v>37</v>
      </c>
      <c r="KQI1" s="4" t="s">
        <v>37</v>
      </c>
      <c r="KQJ1" s="4" t="s">
        <v>37</v>
      </c>
      <c r="KQK1" s="4" t="s">
        <v>37</v>
      </c>
      <c r="KQL1" s="4" t="s">
        <v>37</v>
      </c>
      <c r="KQM1" s="4" t="s">
        <v>37</v>
      </c>
      <c r="KQN1" s="4" t="s">
        <v>37</v>
      </c>
      <c r="KQO1" s="4" t="s">
        <v>37</v>
      </c>
      <c r="KQP1" s="4" t="s">
        <v>37</v>
      </c>
      <c r="KQQ1" s="4" t="s">
        <v>37</v>
      </c>
      <c r="KQR1" s="4" t="s">
        <v>37</v>
      </c>
      <c r="KQS1" s="4" t="s">
        <v>37</v>
      </c>
      <c r="KQT1" s="4" t="s">
        <v>37</v>
      </c>
      <c r="KQU1" s="4" t="s">
        <v>37</v>
      </c>
      <c r="KQV1" s="4" t="s">
        <v>37</v>
      </c>
      <c r="KQW1" s="4" t="s">
        <v>37</v>
      </c>
      <c r="KQX1" s="4" t="s">
        <v>37</v>
      </c>
      <c r="KQY1" s="4" t="s">
        <v>37</v>
      </c>
      <c r="KQZ1" s="4" t="s">
        <v>37</v>
      </c>
      <c r="KRA1" s="4" t="s">
        <v>37</v>
      </c>
      <c r="KRB1" s="4" t="s">
        <v>37</v>
      </c>
      <c r="KRC1" s="4" t="s">
        <v>37</v>
      </c>
      <c r="KRD1" s="4" t="s">
        <v>37</v>
      </c>
      <c r="KRE1" s="4" t="s">
        <v>37</v>
      </c>
      <c r="KRF1" s="4" t="s">
        <v>37</v>
      </c>
      <c r="KRG1" s="4" t="s">
        <v>37</v>
      </c>
      <c r="KRH1" s="4" t="s">
        <v>37</v>
      </c>
      <c r="KRI1" s="4" t="s">
        <v>37</v>
      </c>
      <c r="KRJ1" s="4" t="s">
        <v>37</v>
      </c>
      <c r="KRK1" s="4" t="s">
        <v>37</v>
      </c>
      <c r="KRL1" s="4" t="s">
        <v>37</v>
      </c>
      <c r="KRM1" s="4" t="s">
        <v>37</v>
      </c>
      <c r="KRN1" s="4" t="s">
        <v>37</v>
      </c>
      <c r="KRO1" s="4" t="s">
        <v>37</v>
      </c>
      <c r="KRP1" s="4" t="s">
        <v>37</v>
      </c>
      <c r="KRQ1" s="4" t="s">
        <v>37</v>
      </c>
      <c r="KRR1" s="4" t="s">
        <v>37</v>
      </c>
      <c r="KRS1" s="4" t="s">
        <v>37</v>
      </c>
      <c r="KRT1" s="4" t="s">
        <v>37</v>
      </c>
      <c r="KRU1" s="4" t="s">
        <v>37</v>
      </c>
      <c r="KRV1" s="4" t="s">
        <v>37</v>
      </c>
      <c r="KRW1" s="4" t="s">
        <v>37</v>
      </c>
      <c r="KRX1" s="4" t="s">
        <v>37</v>
      </c>
      <c r="KRY1" s="4" t="s">
        <v>37</v>
      </c>
      <c r="KRZ1" s="4" t="s">
        <v>37</v>
      </c>
      <c r="KSA1" s="4" t="s">
        <v>37</v>
      </c>
      <c r="KSB1" s="4" t="s">
        <v>37</v>
      </c>
      <c r="KSC1" s="4" t="s">
        <v>37</v>
      </c>
      <c r="KSD1" s="4" t="s">
        <v>37</v>
      </c>
      <c r="KSE1" s="4" t="s">
        <v>37</v>
      </c>
      <c r="KSF1" s="4" t="s">
        <v>37</v>
      </c>
      <c r="KSG1" s="4" t="s">
        <v>37</v>
      </c>
      <c r="KSH1" s="4" t="s">
        <v>37</v>
      </c>
      <c r="KSI1" s="4" t="s">
        <v>37</v>
      </c>
      <c r="KSJ1" s="4" t="s">
        <v>37</v>
      </c>
      <c r="KSK1" s="4" t="s">
        <v>37</v>
      </c>
      <c r="KSL1" s="4" t="s">
        <v>37</v>
      </c>
      <c r="KSM1" s="4" t="s">
        <v>37</v>
      </c>
      <c r="KSN1" s="4" t="s">
        <v>37</v>
      </c>
      <c r="KSO1" s="4" t="s">
        <v>37</v>
      </c>
      <c r="KSP1" s="4" t="s">
        <v>37</v>
      </c>
      <c r="KSQ1" s="4" t="s">
        <v>37</v>
      </c>
      <c r="KSR1" s="4" t="s">
        <v>37</v>
      </c>
      <c r="KSS1" s="4" t="s">
        <v>37</v>
      </c>
      <c r="KST1" s="4" t="s">
        <v>37</v>
      </c>
      <c r="KSU1" s="4" t="s">
        <v>37</v>
      </c>
      <c r="KSV1" s="4" t="s">
        <v>37</v>
      </c>
      <c r="KSW1" s="4" t="s">
        <v>37</v>
      </c>
      <c r="KSX1" s="4" t="s">
        <v>37</v>
      </c>
      <c r="KSY1" s="4" t="s">
        <v>37</v>
      </c>
      <c r="KSZ1" s="4" t="s">
        <v>37</v>
      </c>
      <c r="KTA1" s="4" t="s">
        <v>37</v>
      </c>
      <c r="KTB1" s="4" t="s">
        <v>37</v>
      </c>
      <c r="KTC1" s="4" t="s">
        <v>37</v>
      </c>
      <c r="KTD1" s="4" t="s">
        <v>37</v>
      </c>
      <c r="KTE1" s="4" t="s">
        <v>37</v>
      </c>
      <c r="KTF1" s="4" t="s">
        <v>37</v>
      </c>
      <c r="KTG1" s="4" t="s">
        <v>37</v>
      </c>
      <c r="KTH1" s="4" t="s">
        <v>37</v>
      </c>
      <c r="KTI1" s="4" t="s">
        <v>37</v>
      </c>
      <c r="KTJ1" s="4" t="s">
        <v>37</v>
      </c>
      <c r="KTK1" s="4" t="s">
        <v>37</v>
      </c>
      <c r="KTL1" s="4" t="s">
        <v>37</v>
      </c>
      <c r="KTM1" s="4" t="s">
        <v>37</v>
      </c>
      <c r="KTN1" s="4" t="s">
        <v>37</v>
      </c>
      <c r="KTO1" s="4" t="s">
        <v>37</v>
      </c>
      <c r="KTP1" s="4" t="s">
        <v>37</v>
      </c>
      <c r="KTQ1" s="4" t="s">
        <v>37</v>
      </c>
      <c r="KTR1" s="4" t="s">
        <v>37</v>
      </c>
      <c r="KTS1" s="4" t="s">
        <v>37</v>
      </c>
      <c r="KTT1" s="4" t="s">
        <v>37</v>
      </c>
      <c r="KTU1" s="4" t="s">
        <v>37</v>
      </c>
      <c r="KTV1" s="4" t="s">
        <v>37</v>
      </c>
      <c r="KTW1" s="4" t="s">
        <v>37</v>
      </c>
      <c r="KTX1" s="4" t="s">
        <v>37</v>
      </c>
      <c r="KTY1" s="4" t="s">
        <v>37</v>
      </c>
      <c r="KTZ1" s="4" t="s">
        <v>37</v>
      </c>
      <c r="KUA1" s="4" t="s">
        <v>37</v>
      </c>
      <c r="KUB1" s="4" t="s">
        <v>37</v>
      </c>
      <c r="KUC1" s="4" t="s">
        <v>37</v>
      </c>
      <c r="KUD1" s="4" t="s">
        <v>37</v>
      </c>
      <c r="KUE1" s="4" t="s">
        <v>37</v>
      </c>
      <c r="KUF1" s="4" t="s">
        <v>37</v>
      </c>
      <c r="KUG1" s="4" t="s">
        <v>37</v>
      </c>
      <c r="KUH1" s="4" t="s">
        <v>37</v>
      </c>
      <c r="KUI1" s="4" t="s">
        <v>37</v>
      </c>
      <c r="KUJ1" s="4" t="s">
        <v>37</v>
      </c>
      <c r="KUK1" s="4" t="s">
        <v>37</v>
      </c>
      <c r="KUL1" s="4" t="s">
        <v>37</v>
      </c>
      <c r="KUM1" s="4" t="s">
        <v>37</v>
      </c>
      <c r="KUN1" s="4" t="s">
        <v>37</v>
      </c>
      <c r="KUO1" s="4" t="s">
        <v>37</v>
      </c>
      <c r="KUP1" s="4" t="s">
        <v>37</v>
      </c>
      <c r="KUQ1" s="4" t="s">
        <v>37</v>
      </c>
      <c r="KUR1" s="4" t="s">
        <v>37</v>
      </c>
      <c r="KUS1" s="4" t="s">
        <v>37</v>
      </c>
      <c r="KUT1" s="4" t="s">
        <v>37</v>
      </c>
      <c r="KUU1" s="4" t="s">
        <v>37</v>
      </c>
      <c r="KUV1" s="4" t="s">
        <v>37</v>
      </c>
      <c r="KUW1" s="4" t="s">
        <v>37</v>
      </c>
      <c r="KUX1" s="4" t="s">
        <v>37</v>
      </c>
      <c r="KUY1" s="4" t="s">
        <v>37</v>
      </c>
      <c r="KUZ1" s="4" t="s">
        <v>37</v>
      </c>
      <c r="KVA1" s="4" t="s">
        <v>37</v>
      </c>
      <c r="KVB1" s="4" t="s">
        <v>37</v>
      </c>
      <c r="KVC1" s="4" t="s">
        <v>37</v>
      </c>
      <c r="KVD1" s="4" t="s">
        <v>37</v>
      </c>
      <c r="KVE1" s="4" t="s">
        <v>37</v>
      </c>
      <c r="KVF1" s="4" t="s">
        <v>37</v>
      </c>
      <c r="KVG1" s="4" t="s">
        <v>37</v>
      </c>
      <c r="KVH1" s="4" t="s">
        <v>37</v>
      </c>
      <c r="KVI1" s="4" t="s">
        <v>37</v>
      </c>
      <c r="KVJ1" s="4" t="s">
        <v>37</v>
      </c>
      <c r="KVK1" s="4" t="s">
        <v>37</v>
      </c>
      <c r="KVL1" s="4" t="s">
        <v>37</v>
      </c>
      <c r="KVM1" s="4" t="s">
        <v>37</v>
      </c>
      <c r="KVN1" s="4" t="s">
        <v>37</v>
      </c>
      <c r="KVO1" s="4" t="s">
        <v>37</v>
      </c>
      <c r="KVP1" s="4" t="s">
        <v>37</v>
      </c>
      <c r="KVQ1" s="4" t="s">
        <v>37</v>
      </c>
      <c r="KVR1" s="4" t="s">
        <v>37</v>
      </c>
      <c r="KVS1" s="4" t="s">
        <v>37</v>
      </c>
      <c r="KVT1" s="4" t="s">
        <v>37</v>
      </c>
      <c r="KVU1" s="4" t="s">
        <v>37</v>
      </c>
      <c r="KVV1" s="4" t="s">
        <v>37</v>
      </c>
      <c r="KVW1" s="4" t="s">
        <v>37</v>
      </c>
      <c r="KVX1" s="4" t="s">
        <v>37</v>
      </c>
      <c r="KVY1" s="4" t="s">
        <v>37</v>
      </c>
      <c r="KVZ1" s="4" t="s">
        <v>37</v>
      </c>
      <c r="KWA1" s="4" t="s">
        <v>37</v>
      </c>
      <c r="KWB1" s="4" t="s">
        <v>37</v>
      </c>
      <c r="KWC1" s="4" t="s">
        <v>37</v>
      </c>
      <c r="KWD1" s="4" t="s">
        <v>37</v>
      </c>
      <c r="KWE1" s="4" t="s">
        <v>37</v>
      </c>
      <c r="KWF1" s="4" t="s">
        <v>37</v>
      </c>
      <c r="KWG1" s="4" t="s">
        <v>37</v>
      </c>
      <c r="KWH1" s="4" t="s">
        <v>37</v>
      </c>
      <c r="KWI1" s="4" t="s">
        <v>37</v>
      </c>
      <c r="KWJ1" s="4" t="s">
        <v>37</v>
      </c>
      <c r="KWK1" s="4" t="s">
        <v>37</v>
      </c>
      <c r="KWL1" s="4" t="s">
        <v>37</v>
      </c>
      <c r="KWM1" s="4" t="s">
        <v>37</v>
      </c>
      <c r="KWN1" s="4" t="s">
        <v>37</v>
      </c>
      <c r="KWO1" s="4" t="s">
        <v>37</v>
      </c>
      <c r="KWP1" s="4" t="s">
        <v>37</v>
      </c>
      <c r="KWQ1" s="4" t="s">
        <v>37</v>
      </c>
      <c r="KWR1" s="4" t="s">
        <v>37</v>
      </c>
      <c r="KWS1" s="4" t="s">
        <v>37</v>
      </c>
      <c r="KWT1" s="4" t="s">
        <v>37</v>
      </c>
      <c r="KWU1" s="4" t="s">
        <v>37</v>
      </c>
      <c r="KWV1" s="4" t="s">
        <v>37</v>
      </c>
      <c r="KWW1" s="4" t="s">
        <v>37</v>
      </c>
      <c r="KWX1" s="4" t="s">
        <v>37</v>
      </c>
      <c r="KWY1" s="4" t="s">
        <v>37</v>
      </c>
      <c r="KWZ1" s="4" t="s">
        <v>37</v>
      </c>
      <c r="KXA1" s="4" t="s">
        <v>37</v>
      </c>
      <c r="KXB1" s="4" t="s">
        <v>37</v>
      </c>
      <c r="KXC1" s="4" t="s">
        <v>37</v>
      </c>
      <c r="KXD1" s="4" t="s">
        <v>37</v>
      </c>
      <c r="KXE1" s="4" t="s">
        <v>37</v>
      </c>
      <c r="KXF1" s="4" t="s">
        <v>37</v>
      </c>
      <c r="KXG1" s="4" t="s">
        <v>37</v>
      </c>
      <c r="KXH1" s="4" t="s">
        <v>37</v>
      </c>
      <c r="KXI1" s="4" t="s">
        <v>37</v>
      </c>
      <c r="KXJ1" s="4" t="s">
        <v>37</v>
      </c>
      <c r="KXK1" s="4" t="s">
        <v>37</v>
      </c>
      <c r="KXL1" s="4" t="s">
        <v>37</v>
      </c>
      <c r="KXM1" s="4" t="s">
        <v>37</v>
      </c>
      <c r="KXN1" s="4" t="s">
        <v>37</v>
      </c>
      <c r="KXO1" s="4" t="s">
        <v>37</v>
      </c>
      <c r="KXP1" s="4" t="s">
        <v>37</v>
      </c>
      <c r="KXQ1" s="4" t="s">
        <v>37</v>
      </c>
      <c r="KXR1" s="4" t="s">
        <v>37</v>
      </c>
      <c r="KXS1" s="4" t="s">
        <v>37</v>
      </c>
      <c r="KXT1" s="4" t="s">
        <v>37</v>
      </c>
      <c r="KXU1" s="4" t="s">
        <v>37</v>
      </c>
      <c r="KXV1" s="4" t="s">
        <v>37</v>
      </c>
      <c r="KXW1" s="4" t="s">
        <v>37</v>
      </c>
      <c r="KXX1" s="4" t="s">
        <v>37</v>
      </c>
      <c r="KXY1" s="4" t="s">
        <v>37</v>
      </c>
      <c r="KXZ1" s="4" t="s">
        <v>37</v>
      </c>
      <c r="KYA1" s="4" t="s">
        <v>37</v>
      </c>
      <c r="KYB1" s="4" t="s">
        <v>37</v>
      </c>
      <c r="KYC1" s="4" t="s">
        <v>37</v>
      </c>
      <c r="KYD1" s="4" t="s">
        <v>37</v>
      </c>
      <c r="KYE1" s="4" t="s">
        <v>37</v>
      </c>
      <c r="KYF1" s="4" t="s">
        <v>37</v>
      </c>
      <c r="KYG1" s="4" t="s">
        <v>37</v>
      </c>
      <c r="KYH1" s="4" t="s">
        <v>37</v>
      </c>
      <c r="KYI1" s="4" t="s">
        <v>37</v>
      </c>
      <c r="KYJ1" s="4" t="s">
        <v>37</v>
      </c>
      <c r="KYK1" s="4" t="s">
        <v>37</v>
      </c>
      <c r="KYL1" s="4" t="s">
        <v>37</v>
      </c>
      <c r="KYM1" s="4" t="s">
        <v>37</v>
      </c>
      <c r="KYN1" s="4" t="s">
        <v>37</v>
      </c>
      <c r="KYO1" s="4" t="s">
        <v>37</v>
      </c>
      <c r="KYP1" s="4" t="s">
        <v>37</v>
      </c>
      <c r="KYQ1" s="4" t="s">
        <v>37</v>
      </c>
      <c r="KYR1" s="4" t="s">
        <v>37</v>
      </c>
      <c r="KYS1" s="4" t="s">
        <v>37</v>
      </c>
      <c r="KYT1" s="4" t="s">
        <v>37</v>
      </c>
      <c r="KYU1" s="4" t="s">
        <v>37</v>
      </c>
      <c r="KYV1" s="4" t="s">
        <v>37</v>
      </c>
      <c r="KYW1" s="4" t="s">
        <v>37</v>
      </c>
      <c r="KYX1" s="4" t="s">
        <v>37</v>
      </c>
      <c r="KYY1" s="4" t="s">
        <v>37</v>
      </c>
      <c r="KYZ1" s="4" t="s">
        <v>37</v>
      </c>
      <c r="KZA1" s="4" t="s">
        <v>37</v>
      </c>
      <c r="KZB1" s="4" t="s">
        <v>37</v>
      </c>
      <c r="KZC1" s="4" t="s">
        <v>37</v>
      </c>
      <c r="KZD1" s="4" t="s">
        <v>37</v>
      </c>
      <c r="KZE1" s="4" t="s">
        <v>37</v>
      </c>
      <c r="KZF1" s="4" t="s">
        <v>37</v>
      </c>
      <c r="KZG1" s="4" t="s">
        <v>37</v>
      </c>
      <c r="KZH1" s="4" t="s">
        <v>37</v>
      </c>
      <c r="KZI1" s="4" t="s">
        <v>37</v>
      </c>
      <c r="KZJ1" s="4" t="s">
        <v>37</v>
      </c>
      <c r="KZK1" s="4" t="s">
        <v>37</v>
      </c>
      <c r="KZL1" s="4" t="s">
        <v>37</v>
      </c>
      <c r="KZM1" s="4" t="s">
        <v>37</v>
      </c>
      <c r="KZN1" s="4" t="s">
        <v>37</v>
      </c>
      <c r="KZO1" s="4" t="s">
        <v>37</v>
      </c>
      <c r="KZP1" s="4" t="s">
        <v>37</v>
      </c>
      <c r="KZQ1" s="4" t="s">
        <v>37</v>
      </c>
      <c r="KZR1" s="4" t="s">
        <v>37</v>
      </c>
      <c r="KZS1" s="4" t="s">
        <v>37</v>
      </c>
      <c r="KZT1" s="4" t="s">
        <v>37</v>
      </c>
      <c r="KZU1" s="4" t="s">
        <v>37</v>
      </c>
      <c r="KZV1" s="4" t="s">
        <v>37</v>
      </c>
      <c r="KZW1" s="4" t="s">
        <v>37</v>
      </c>
      <c r="KZX1" s="4" t="s">
        <v>37</v>
      </c>
      <c r="KZY1" s="4" t="s">
        <v>37</v>
      </c>
      <c r="KZZ1" s="4" t="s">
        <v>37</v>
      </c>
      <c r="LAA1" s="4" t="s">
        <v>37</v>
      </c>
      <c r="LAB1" s="4" t="s">
        <v>37</v>
      </c>
      <c r="LAC1" s="4" t="s">
        <v>37</v>
      </c>
      <c r="LAD1" s="4" t="s">
        <v>37</v>
      </c>
      <c r="LAE1" s="4" t="s">
        <v>37</v>
      </c>
      <c r="LAF1" s="4" t="s">
        <v>37</v>
      </c>
      <c r="LAG1" s="4" t="s">
        <v>37</v>
      </c>
      <c r="LAH1" s="4" t="s">
        <v>37</v>
      </c>
      <c r="LAI1" s="4" t="s">
        <v>37</v>
      </c>
      <c r="LAJ1" s="4" t="s">
        <v>37</v>
      </c>
      <c r="LAK1" s="4" t="s">
        <v>37</v>
      </c>
      <c r="LAL1" s="4" t="s">
        <v>37</v>
      </c>
      <c r="LAM1" s="4" t="s">
        <v>37</v>
      </c>
      <c r="LAN1" s="4" t="s">
        <v>37</v>
      </c>
      <c r="LAO1" s="4" t="s">
        <v>37</v>
      </c>
      <c r="LAP1" s="4" t="s">
        <v>37</v>
      </c>
      <c r="LAQ1" s="4" t="s">
        <v>37</v>
      </c>
      <c r="LAR1" s="4" t="s">
        <v>37</v>
      </c>
      <c r="LAS1" s="4" t="s">
        <v>37</v>
      </c>
      <c r="LAT1" s="4" t="s">
        <v>37</v>
      </c>
      <c r="LAU1" s="4" t="s">
        <v>37</v>
      </c>
      <c r="LAV1" s="4" t="s">
        <v>37</v>
      </c>
      <c r="LAW1" s="4" t="s">
        <v>37</v>
      </c>
      <c r="LAX1" s="4" t="s">
        <v>37</v>
      </c>
      <c r="LAY1" s="4" t="s">
        <v>37</v>
      </c>
      <c r="LAZ1" s="4" t="s">
        <v>37</v>
      </c>
      <c r="LBA1" s="4" t="s">
        <v>37</v>
      </c>
      <c r="LBB1" s="4" t="s">
        <v>37</v>
      </c>
      <c r="LBC1" s="4" t="s">
        <v>37</v>
      </c>
      <c r="LBD1" s="4" t="s">
        <v>37</v>
      </c>
      <c r="LBE1" s="4" t="s">
        <v>37</v>
      </c>
      <c r="LBF1" s="4" t="s">
        <v>37</v>
      </c>
      <c r="LBG1" s="4" t="s">
        <v>37</v>
      </c>
      <c r="LBH1" s="4" t="s">
        <v>37</v>
      </c>
      <c r="LBI1" s="4" t="s">
        <v>37</v>
      </c>
      <c r="LBJ1" s="4" t="s">
        <v>37</v>
      </c>
      <c r="LBK1" s="4" t="s">
        <v>37</v>
      </c>
      <c r="LBL1" s="4" t="s">
        <v>37</v>
      </c>
      <c r="LBM1" s="4" t="s">
        <v>37</v>
      </c>
      <c r="LBN1" s="4" t="s">
        <v>37</v>
      </c>
      <c r="LBO1" s="4" t="s">
        <v>37</v>
      </c>
      <c r="LBP1" s="4" t="s">
        <v>37</v>
      </c>
      <c r="LBQ1" s="4" t="s">
        <v>37</v>
      </c>
      <c r="LBR1" s="4" t="s">
        <v>37</v>
      </c>
      <c r="LBS1" s="4" t="s">
        <v>37</v>
      </c>
      <c r="LBT1" s="4" t="s">
        <v>37</v>
      </c>
      <c r="LBU1" s="4" t="s">
        <v>37</v>
      </c>
      <c r="LBV1" s="4" t="s">
        <v>37</v>
      </c>
      <c r="LBW1" s="4" t="s">
        <v>37</v>
      </c>
      <c r="LBX1" s="4" t="s">
        <v>37</v>
      </c>
      <c r="LBY1" s="4" t="s">
        <v>37</v>
      </c>
      <c r="LBZ1" s="4" t="s">
        <v>37</v>
      </c>
      <c r="LCA1" s="4" t="s">
        <v>37</v>
      </c>
      <c r="LCB1" s="4" t="s">
        <v>37</v>
      </c>
      <c r="LCC1" s="4" t="s">
        <v>37</v>
      </c>
      <c r="LCD1" s="4" t="s">
        <v>37</v>
      </c>
      <c r="LCE1" s="4" t="s">
        <v>37</v>
      </c>
      <c r="LCF1" s="4" t="s">
        <v>37</v>
      </c>
      <c r="LCG1" s="4" t="s">
        <v>37</v>
      </c>
      <c r="LCH1" s="4" t="s">
        <v>37</v>
      </c>
      <c r="LCI1" s="4" t="s">
        <v>37</v>
      </c>
      <c r="LCJ1" s="4" t="s">
        <v>37</v>
      </c>
      <c r="LCK1" s="4" t="s">
        <v>37</v>
      </c>
      <c r="LCL1" s="4" t="s">
        <v>37</v>
      </c>
      <c r="LCM1" s="4" t="s">
        <v>37</v>
      </c>
      <c r="LCN1" s="4" t="s">
        <v>37</v>
      </c>
      <c r="LCO1" s="4" t="s">
        <v>37</v>
      </c>
      <c r="LCP1" s="4" t="s">
        <v>37</v>
      </c>
      <c r="LCQ1" s="4" t="s">
        <v>37</v>
      </c>
      <c r="LCR1" s="4" t="s">
        <v>37</v>
      </c>
      <c r="LCS1" s="4" t="s">
        <v>37</v>
      </c>
      <c r="LCT1" s="4" t="s">
        <v>37</v>
      </c>
      <c r="LCU1" s="4" t="s">
        <v>37</v>
      </c>
      <c r="LCV1" s="4" t="s">
        <v>37</v>
      </c>
      <c r="LCW1" s="4" t="s">
        <v>37</v>
      </c>
      <c r="LCX1" s="4" t="s">
        <v>37</v>
      </c>
      <c r="LCY1" s="4" t="s">
        <v>37</v>
      </c>
      <c r="LCZ1" s="4" t="s">
        <v>37</v>
      </c>
      <c r="LDA1" s="4" t="s">
        <v>37</v>
      </c>
      <c r="LDB1" s="4" t="s">
        <v>37</v>
      </c>
      <c r="LDC1" s="4" t="s">
        <v>37</v>
      </c>
      <c r="LDD1" s="4" t="s">
        <v>37</v>
      </c>
      <c r="LDE1" s="4" t="s">
        <v>37</v>
      </c>
      <c r="LDF1" s="4" t="s">
        <v>37</v>
      </c>
      <c r="LDG1" s="4" t="s">
        <v>37</v>
      </c>
      <c r="LDH1" s="4" t="s">
        <v>37</v>
      </c>
      <c r="LDI1" s="4" t="s">
        <v>37</v>
      </c>
      <c r="LDJ1" s="4" t="s">
        <v>37</v>
      </c>
      <c r="LDK1" s="4" t="s">
        <v>37</v>
      </c>
      <c r="LDL1" s="4" t="s">
        <v>37</v>
      </c>
      <c r="LDM1" s="4" t="s">
        <v>37</v>
      </c>
      <c r="LDN1" s="4" t="s">
        <v>37</v>
      </c>
      <c r="LDO1" s="4" t="s">
        <v>37</v>
      </c>
      <c r="LDP1" s="4" t="s">
        <v>37</v>
      </c>
      <c r="LDQ1" s="4" t="s">
        <v>37</v>
      </c>
      <c r="LDR1" s="4" t="s">
        <v>37</v>
      </c>
      <c r="LDS1" s="4" t="s">
        <v>37</v>
      </c>
      <c r="LDT1" s="4" t="s">
        <v>37</v>
      </c>
      <c r="LDU1" s="4" t="s">
        <v>37</v>
      </c>
      <c r="LDV1" s="4" t="s">
        <v>37</v>
      </c>
      <c r="LDW1" s="4" t="s">
        <v>37</v>
      </c>
      <c r="LDX1" s="4" t="s">
        <v>37</v>
      </c>
      <c r="LDY1" s="4" t="s">
        <v>37</v>
      </c>
      <c r="LDZ1" s="4" t="s">
        <v>37</v>
      </c>
      <c r="LEA1" s="4" t="s">
        <v>37</v>
      </c>
      <c r="LEB1" s="4" t="s">
        <v>37</v>
      </c>
      <c r="LEC1" s="4" t="s">
        <v>37</v>
      </c>
      <c r="LED1" s="4" t="s">
        <v>37</v>
      </c>
      <c r="LEE1" s="4" t="s">
        <v>37</v>
      </c>
      <c r="LEF1" s="4" t="s">
        <v>37</v>
      </c>
      <c r="LEG1" s="4" t="s">
        <v>37</v>
      </c>
      <c r="LEH1" s="4" t="s">
        <v>37</v>
      </c>
      <c r="LEI1" s="4" t="s">
        <v>37</v>
      </c>
      <c r="LEJ1" s="4" t="s">
        <v>37</v>
      </c>
      <c r="LEK1" s="4" t="s">
        <v>37</v>
      </c>
      <c r="LEL1" s="4" t="s">
        <v>37</v>
      </c>
      <c r="LEM1" s="4" t="s">
        <v>37</v>
      </c>
      <c r="LEN1" s="4" t="s">
        <v>37</v>
      </c>
      <c r="LEO1" s="4" t="s">
        <v>37</v>
      </c>
      <c r="LEP1" s="4" t="s">
        <v>37</v>
      </c>
      <c r="LEQ1" s="4" t="s">
        <v>37</v>
      </c>
      <c r="LER1" s="4" t="s">
        <v>37</v>
      </c>
      <c r="LES1" s="4" t="s">
        <v>37</v>
      </c>
      <c r="LET1" s="4" t="s">
        <v>37</v>
      </c>
      <c r="LEU1" s="4" t="s">
        <v>37</v>
      </c>
      <c r="LEV1" s="4" t="s">
        <v>37</v>
      </c>
      <c r="LEW1" s="4" t="s">
        <v>37</v>
      </c>
      <c r="LEX1" s="4" t="s">
        <v>37</v>
      </c>
      <c r="LEY1" s="4" t="s">
        <v>37</v>
      </c>
      <c r="LEZ1" s="4" t="s">
        <v>37</v>
      </c>
      <c r="LFA1" s="4" t="s">
        <v>37</v>
      </c>
      <c r="LFB1" s="4" t="s">
        <v>37</v>
      </c>
      <c r="LFC1" s="4" t="s">
        <v>37</v>
      </c>
      <c r="LFD1" s="4" t="s">
        <v>37</v>
      </c>
      <c r="LFE1" s="4" t="s">
        <v>37</v>
      </c>
      <c r="LFF1" s="4" t="s">
        <v>37</v>
      </c>
      <c r="LFG1" s="4" t="s">
        <v>37</v>
      </c>
      <c r="LFH1" s="4" t="s">
        <v>37</v>
      </c>
      <c r="LFI1" s="4" t="s">
        <v>37</v>
      </c>
      <c r="LFJ1" s="4" t="s">
        <v>37</v>
      </c>
      <c r="LFK1" s="4" t="s">
        <v>37</v>
      </c>
      <c r="LFL1" s="4" t="s">
        <v>37</v>
      </c>
      <c r="LFM1" s="4" t="s">
        <v>37</v>
      </c>
      <c r="LFN1" s="4" t="s">
        <v>37</v>
      </c>
      <c r="LFO1" s="4" t="s">
        <v>37</v>
      </c>
      <c r="LFP1" s="4" t="s">
        <v>37</v>
      </c>
      <c r="LFQ1" s="4" t="s">
        <v>37</v>
      </c>
      <c r="LFR1" s="4" t="s">
        <v>37</v>
      </c>
      <c r="LFS1" s="4" t="s">
        <v>37</v>
      </c>
      <c r="LFT1" s="4" t="s">
        <v>37</v>
      </c>
      <c r="LFU1" s="4" t="s">
        <v>37</v>
      </c>
      <c r="LFV1" s="4" t="s">
        <v>37</v>
      </c>
      <c r="LFW1" s="4" t="s">
        <v>37</v>
      </c>
      <c r="LFX1" s="4" t="s">
        <v>37</v>
      </c>
      <c r="LFY1" s="4" t="s">
        <v>37</v>
      </c>
      <c r="LFZ1" s="4" t="s">
        <v>37</v>
      </c>
      <c r="LGA1" s="4" t="s">
        <v>37</v>
      </c>
      <c r="LGB1" s="4" t="s">
        <v>37</v>
      </c>
      <c r="LGC1" s="4" t="s">
        <v>37</v>
      </c>
      <c r="LGD1" s="4" t="s">
        <v>37</v>
      </c>
      <c r="LGE1" s="4" t="s">
        <v>37</v>
      </c>
      <c r="LGF1" s="4" t="s">
        <v>37</v>
      </c>
      <c r="LGG1" s="4" t="s">
        <v>37</v>
      </c>
      <c r="LGH1" s="4" t="s">
        <v>37</v>
      </c>
      <c r="LGI1" s="4" t="s">
        <v>37</v>
      </c>
      <c r="LGJ1" s="4" t="s">
        <v>37</v>
      </c>
      <c r="LGK1" s="4" t="s">
        <v>37</v>
      </c>
      <c r="LGL1" s="4" t="s">
        <v>37</v>
      </c>
      <c r="LGM1" s="4" t="s">
        <v>37</v>
      </c>
      <c r="LGN1" s="4" t="s">
        <v>37</v>
      </c>
      <c r="LGO1" s="4" t="s">
        <v>37</v>
      </c>
      <c r="LGP1" s="4" t="s">
        <v>37</v>
      </c>
      <c r="LGQ1" s="4" t="s">
        <v>37</v>
      </c>
      <c r="LGR1" s="4" t="s">
        <v>37</v>
      </c>
      <c r="LGS1" s="4" t="s">
        <v>37</v>
      </c>
      <c r="LGT1" s="4" t="s">
        <v>37</v>
      </c>
      <c r="LGU1" s="4" t="s">
        <v>37</v>
      </c>
      <c r="LGV1" s="4" t="s">
        <v>37</v>
      </c>
      <c r="LGW1" s="4" t="s">
        <v>37</v>
      </c>
      <c r="LGX1" s="4" t="s">
        <v>37</v>
      </c>
      <c r="LGY1" s="4" t="s">
        <v>37</v>
      </c>
      <c r="LGZ1" s="4" t="s">
        <v>37</v>
      </c>
      <c r="LHA1" s="4" t="s">
        <v>37</v>
      </c>
      <c r="LHB1" s="4" t="s">
        <v>37</v>
      </c>
      <c r="LHC1" s="4" t="s">
        <v>37</v>
      </c>
      <c r="LHD1" s="4" t="s">
        <v>37</v>
      </c>
      <c r="LHE1" s="4" t="s">
        <v>37</v>
      </c>
      <c r="LHF1" s="4" t="s">
        <v>37</v>
      </c>
      <c r="LHG1" s="4" t="s">
        <v>37</v>
      </c>
      <c r="LHH1" s="4" t="s">
        <v>37</v>
      </c>
      <c r="LHI1" s="4" t="s">
        <v>37</v>
      </c>
      <c r="LHJ1" s="4" t="s">
        <v>37</v>
      </c>
      <c r="LHK1" s="4" t="s">
        <v>37</v>
      </c>
      <c r="LHL1" s="4" t="s">
        <v>37</v>
      </c>
      <c r="LHM1" s="4" t="s">
        <v>37</v>
      </c>
      <c r="LHN1" s="4" t="s">
        <v>37</v>
      </c>
      <c r="LHO1" s="4" t="s">
        <v>37</v>
      </c>
      <c r="LHP1" s="4" t="s">
        <v>37</v>
      </c>
      <c r="LHQ1" s="4" t="s">
        <v>37</v>
      </c>
      <c r="LHR1" s="4" t="s">
        <v>37</v>
      </c>
      <c r="LHS1" s="4" t="s">
        <v>37</v>
      </c>
      <c r="LHT1" s="4" t="s">
        <v>37</v>
      </c>
      <c r="LHU1" s="4" t="s">
        <v>37</v>
      </c>
      <c r="LHV1" s="4" t="s">
        <v>37</v>
      </c>
      <c r="LHW1" s="4" t="s">
        <v>37</v>
      </c>
      <c r="LHX1" s="4" t="s">
        <v>37</v>
      </c>
      <c r="LHY1" s="4" t="s">
        <v>37</v>
      </c>
      <c r="LHZ1" s="4" t="s">
        <v>37</v>
      </c>
      <c r="LIA1" s="4" t="s">
        <v>37</v>
      </c>
      <c r="LIB1" s="4" t="s">
        <v>37</v>
      </c>
      <c r="LIC1" s="4" t="s">
        <v>37</v>
      </c>
      <c r="LID1" s="4" t="s">
        <v>37</v>
      </c>
      <c r="LIE1" s="4" t="s">
        <v>37</v>
      </c>
      <c r="LIF1" s="4" t="s">
        <v>37</v>
      </c>
      <c r="LIG1" s="4" t="s">
        <v>37</v>
      </c>
      <c r="LIH1" s="4" t="s">
        <v>37</v>
      </c>
      <c r="LII1" s="4" t="s">
        <v>37</v>
      </c>
      <c r="LIJ1" s="4" t="s">
        <v>37</v>
      </c>
      <c r="LIK1" s="4" t="s">
        <v>37</v>
      </c>
      <c r="LIL1" s="4" t="s">
        <v>37</v>
      </c>
      <c r="LIM1" s="4" t="s">
        <v>37</v>
      </c>
      <c r="LIN1" s="4" t="s">
        <v>37</v>
      </c>
      <c r="LIO1" s="4" t="s">
        <v>37</v>
      </c>
      <c r="LIP1" s="4" t="s">
        <v>37</v>
      </c>
      <c r="LIQ1" s="4" t="s">
        <v>37</v>
      </c>
      <c r="LIR1" s="4" t="s">
        <v>37</v>
      </c>
      <c r="LIS1" s="4" t="s">
        <v>37</v>
      </c>
      <c r="LIT1" s="4" t="s">
        <v>37</v>
      </c>
      <c r="LIU1" s="4" t="s">
        <v>37</v>
      </c>
      <c r="LIV1" s="4" t="s">
        <v>37</v>
      </c>
      <c r="LIW1" s="4" t="s">
        <v>37</v>
      </c>
      <c r="LIX1" s="4" t="s">
        <v>37</v>
      </c>
      <c r="LIY1" s="4" t="s">
        <v>37</v>
      </c>
      <c r="LIZ1" s="4" t="s">
        <v>37</v>
      </c>
      <c r="LJA1" s="4" t="s">
        <v>37</v>
      </c>
      <c r="LJB1" s="4" t="s">
        <v>37</v>
      </c>
      <c r="LJC1" s="4" t="s">
        <v>37</v>
      </c>
      <c r="LJD1" s="4" t="s">
        <v>37</v>
      </c>
      <c r="LJE1" s="4" t="s">
        <v>37</v>
      </c>
      <c r="LJF1" s="4" t="s">
        <v>37</v>
      </c>
      <c r="LJG1" s="4" t="s">
        <v>37</v>
      </c>
      <c r="LJH1" s="4" t="s">
        <v>37</v>
      </c>
      <c r="LJI1" s="4" t="s">
        <v>37</v>
      </c>
      <c r="LJJ1" s="4" t="s">
        <v>37</v>
      </c>
      <c r="LJK1" s="4" t="s">
        <v>37</v>
      </c>
      <c r="LJL1" s="4" t="s">
        <v>37</v>
      </c>
      <c r="LJM1" s="4" t="s">
        <v>37</v>
      </c>
      <c r="LJN1" s="4" t="s">
        <v>37</v>
      </c>
      <c r="LJO1" s="4" t="s">
        <v>37</v>
      </c>
      <c r="LJP1" s="4" t="s">
        <v>37</v>
      </c>
      <c r="LJQ1" s="4" t="s">
        <v>37</v>
      </c>
      <c r="LJR1" s="4" t="s">
        <v>37</v>
      </c>
      <c r="LJS1" s="4" t="s">
        <v>37</v>
      </c>
      <c r="LJT1" s="4" t="s">
        <v>37</v>
      </c>
      <c r="LJU1" s="4" t="s">
        <v>37</v>
      </c>
      <c r="LJV1" s="4" t="s">
        <v>37</v>
      </c>
      <c r="LJW1" s="4" t="s">
        <v>37</v>
      </c>
      <c r="LJX1" s="4" t="s">
        <v>37</v>
      </c>
      <c r="LJY1" s="4" t="s">
        <v>37</v>
      </c>
      <c r="LJZ1" s="4" t="s">
        <v>37</v>
      </c>
      <c r="LKA1" s="4" t="s">
        <v>37</v>
      </c>
      <c r="LKB1" s="4" t="s">
        <v>37</v>
      </c>
      <c r="LKC1" s="4" t="s">
        <v>37</v>
      </c>
      <c r="LKD1" s="4" t="s">
        <v>37</v>
      </c>
      <c r="LKE1" s="4" t="s">
        <v>37</v>
      </c>
      <c r="LKF1" s="4" t="s">
        <v>37</v>
      </c>
      <c r="LKG1" s="4" t="s">
        <v>37</v>
      </c>
      <c r="LKH1" s="4" t="s">
        <v>37</v>
      </c>
      <c r="LKI1" s="4" t="s">
        <v>37</v>
      </c>
      <c r="LKJ1" s="4" t="s">
        <v>37</v>
      </c>
      <c r="LKK1" s="4" t="s">
        <v>37</v>
      </c>
      <c r="LKL1" s="4" t="s">
        <v>37</v>
      </c>
      <c r="LKM1" s="4" t="s">
        <v>37</v>
      </c>
      <c r="LKN1" s="4" t="s">
        <v>37</v>
      </c>
      <c r="LKO1" s="4" t="s">
        <v>37</v>
      </c>
      <c r="LKP1" s="4" t="s">
        <v>37</v>
      </c>
      <c r="LKQ1" s="4" t="s">
        <v>37</v>
      </c>
      <c r="LKR1" s="4" t="s">
        <v>37</v>
      </c>
      <c r="LKS1" s="4" t="s">
        <v>37</v>
      </c>
      <c r="LKT1" s="4" t="s">
        <v>37</v>
      </c>
      <c r="LKU1" s="4" t="s">
        <v>37</v>
      </c>
      <c r="LKV1" s="4" t="s">
        <v>37</v>
      </c>
      <c r="LKW1" s="4" t="s">
        <v>37</v>
      </c>
      <c r="LKX1" s="4" t="s">
        <v>37</v>
      </c>
      <c r="LKY1" s="4" t="s">
        <v>37</v>
      </c>
      <c r="LKZ1" s="4" t="s">
        <v>37</v>
      </c>
      <c r="LLA1" s="4" t="s">
        <v>37</v>
      </c>
      <c r="LLB1" s="4" t="s">
        <v>37</v>
      </c>
      <c r="LLC1" s="4" t="s">
        <v>37</v>
      </c>
      <c r="LLD1" s="4" t="s">
        <v>37</v>
      </c>
      <c r="LLE1" s="4" t="s">
        <v>37</v>
      </c>
      <c r="LLF1" s="4" t="s">
        <v>37</v>
      </c>
      <c r="LLG1" s="4" t="s">
        <v>37</v>
      </c>
      <c r="LLH1" s="4" t="s">
        <v>37</v>
      </c>
      <c r="LLI1" s="4" t="s">
        <v>37</v>
      </c>
      <c r="LLJ1" s="4" t="s">
        <v>37</v>
      </c>
      <c r="LLK1" s="4" t="s">
        <v>37</v>
      </c>
      <c r="LLL1" s="4" t="s">
        <v>37</v>
      </c>
      <c r="LLM1" s="4" t="s">
        <v>37</v>
      </c>
      <c r="LLN1" s="4" t="s">
        <v>37</v>
      </c>
      <c r="LLO1" s="4" t="s">
        <v>37</v>
      </c>
      <c r="LLP1" s="4" t="s">
        <v>37</v>
      </c>
      <c r="LLQ1" s="4" t="s">
        <v>37</v>
      </c>
      <c r="LLR1" s="4" t="s">
        <v>37</v>
      </c>
      <c r="LLS1" s="4" t="s">
        <v>37</v>
      </c>
      <c r="LLT1" s="4" t="s">
        <v>37</v>
      </c>
      <c r="LLU1" s="4" t="s">
        <v>37</v>
      </c>
      <c r="LLV1" s="4" t="s">
        <v>37</v>
      </c>
      <c r="LLW1" s="4" t="s">
        <v>37</v>
      </c>
      <c r="LLX1" s="4" t="s">
        <v>37</v>
      </c>
      <c r="LLY1" s="4" t="s">
        <v>37</v>
      </c>
      <c r="LLZ1" s="4" t="s">
        <v>37</v>
      </c>
      <c r="LMA1" s="4" t="s">
        <v>37</v>
      </c>
      <c r="LMB1" s="4" t="s">
        <v>37</v>
      </c>
      <c r="LMC1" s="4" t="s">
        <v>37</v>
      </c>
      <c r="LMD1" s="4" t="s">
        <v>37</v>
      </c>
      <c r="LME1" s="4" t="s">
        <v>37</v>
      </c>
      <c r="LMF1" s="4" t="s">
        <v>37</v>
      </c>
      <c r="LMG1" s="4" t="s">
        <v>37</v>
      </c>
      <c r="LMH1" s="4" t="s">
        <v>37</v>
      </c>
      <c r="LMI1" s="4" t="s">
        <v>37</v>
      </c>
      <c r="LMJ1" s="4" t="s">
        <v>37</v>
      </c>
      <c r="LMK1" s="4" t="s">
        <v>37</v>
      </c>
      <c r="LML1" s="4" t="s">
        <v>37</v>
      </c>
      <c r="LMM1" s="4" t="s">
        <v>37</v>
      </c>
      <c r="LMN1" s="4" t="s">
        <v>37</v>
      </c>
      <c r="LMO1" s="4" t="s">
        <v>37</v>
      </c>
      <c r="LMP1" s="4" t="s">
        <v>37</v>
      </c>
      <c r="LMQ1" s="4" t="s">
        <v>37</v>
      </c>
      <c r="LMR1" s="4" t="s">
        <v>37</v>
      </c>
      <c r="LMS1" s="4" t="s">
        <v>37</v>
      </c>
      <c r="LMT1" s="4" t="s">
        <v>37</v>
      </c>
      <c r="LMU1" s="4" t="s">
        <v>37</v>
      </c>
      <c r="LMV1" s="4" t="s">
        <v>37</v>
      </c>
      <c r="LMW1" s="4" t="s">
        <v>37</v>
      </c>
      <c r="LMX1" s="4" t="s">
        <v>37</v>
      </c>
      <c r="LMY1" s="4" t="s">
        <v>37</v>
      </c>
      <c r="LMZ1" s="4" t="s">
        <v>37</v>
      </c>
      <c r="LNA1" s="4" t="s">
        <v>37</v>
      </c>
      <c r="LNB1" s="4" t="s">
        <v>37</v>
      </c>
      <c r="LNC1" s="4" t="s">
        <v>37</v>
      </c>
      <c r="LND1" s="4" t="s">
        <v>37</v>
      </c>
      <c r="LNE1" s="4" t="s">
        <v>37</v>
      </c>
      <c r="LNF1" s="4" t="s">
        <v>37</v>
      </c>
      <c r="LNG1" s="4" t="s">
        <v>37</v>
      </c>
      <c r="LNH1" s="4" t="s">
        <v>37</v>
      </c>
      <c r="LNI1" s="4" t="s">
        <v>37</v>
      </c>
      <c r="LNJ1" s="4" t="s">
        <v>37</v>
      </c>
      <c r="LNK1" s="4" t="s">
        <v>37</v>
      </c>
      <c r="LNL1" s="4" t="s">
        <v>37</v>
      </c>
      <c r="LNM1" s="4" t="s">
        <v>37</v>
      </c>
      <c r="LNN1" s="4" t="s">
        <v>37</v>
      </c>
      <c r="LNO1" s="4" t="s">
        <v>37</v>
      </c>
      <c r="LNP1" s="4" t="s">
        <v>37</v>
      </c>
      <c r="LNQ1" s="4" t="s">
        <v>37</v>
      </c>
      <c r="LNR1" s="4" t="s">
        <v>37</v>
      </c>
      <c r="LNS1" s="4" t="s">
        <v>37</v>
      </c>
      <c r="LNT1" s="4" t="s">
        <v>37</v>
      </c>
      <c r="LNU1" s="4" t="s">
        <v>37</v>
      </c>
      <c r="LNV1" s="4" t="s">
        <v>37</v>
      </c>
      <c r="LNW1" s="4" t="s">
        <v>37</v>
      </c>
      <c r="LNX1" s="4" t="s">
        <v>37</v>
      </c>
      <c r="LNY1" s="4" t="s">
        <v>37</v>
      </c>
      <c r="LNZ1" s="4" t="s">
        <v>37</v>
      </c>
      <c r="LOA1" s="4" t="s">
        <v>37</v>
      </c>
      <c r="LOB1" s="4" t="s">
        <v>37</v>
      </c>
      <c r="LOC1" s="4" t="s">
        <v>37</v>
      </c>
      <c r="LOD1" s="4" t="s">
        <v>37</v>
      </c>
      <c r="LOE1" s="4" t="s">
        <v>37</v>
      </c>
      <c r="LOF1" s="4" t="s">
        <v>37</v>
      </c>
      <c r="LOG1" s="4" t="s">
        <v>37</v>
      </c>
      <c r="LOH1" s="4" t="s">
        <v>37</v>
      </c>
      <c r="LOI1" s="4" t="s">
        <v>37</v>
      </c>
      <c r="LOJ1" s="4" t="s">
        <v>37</v>
      </c>
      <c r="LOK1" s="4" t="s">
        <v>37</v>
      </c>
      <c r="LOL1" s="4" t="s">
        <v>37</v>
      </c>
      <c r="LOM1" s="4" t="s">
        <v>37</v>
      </c>
      <c r="LON1" s="4" t="s">
        <v>37</v>
      </c>
      <c r="LOO1" s="4" t="s">
        <v>37</v>
      </c>
      <c r="LOP1" s="4" t="s">
        <v>37</v>
      </c>
      <c r="LOQ1" s="4" t="s">
        <v>37</v>
      </c>
      <c r="LOR1" s="4" t="s">
        <v>37</v>
      </c>
      <c r="LOS1" s="4" t="s">
        <v>37</v>
      </c>
      <c r="LOT1" s="4" t="s">
        <v>37</v>
      </c>
      <c r="LOU1" s="4" t="s">
        <v>37</v>
      </c>
      <c r="LOV1" s="4" t="s">
        <v>37</v>
      </c>
      <c r="LOW1" s="4" t="s">
        <v>37</v>
      </c>
      <c r="LOX1" s="4" t="s">
        <v>37</v>
      </c>
      <c r="LOY1" s="4" t="s">
        <v>37</v>
      </c>
      <c r="LOZ1" s="4" t="s">
        <v>37</v>
      </c>
      <c r="LPA1" s="4" t="s">
        <v>37</v>
      </c>
      <c r="LPB1" s="4" t="s">
        <v>37</v>
      </c>
      <c r="LPC1" s="4" t="s">
        <v>37</v>
      </c>
      <c r="LPD1" s="4" t="s">
        <v>37</v>
      </c>
      <c r="LPE1" s="4" t="s">
        <v>37</v>
      </c>
      <c r="LPF1" s="4" t="s">
        <v>37</v>
      </c>
      <c r="LPG1" s="4" t="s">
        <v>37</v>
      </c>
      <c r="LPH1" s="4" t="s">
        <v>37</v>
      </c>
      <c r="LPI1" s="4" t="s">
        <v>37</v>
      </c>
      <c r="LPJ1" s="4" t="s">
        <v>37</v>
      </c>
      <c r="LPK1" s="4" t="s">
        <v>37</v>
      </c>
      <c r="LPL1" s="4" t="s">
        <v>37</v>
      </c>
      <c r="LPM1" s="4" t="s">
        <v>37</v>
      </c>
      <c r="LPN1" s="4" t="s">
        <v>37</v>
      </c>
      <c r="LPO1" s="4" t="s">
        <v>37</v>
      </c>
      <c r="LPP1" s="4" t="s">
        <v>37</v>
      </c>
      <c r="LPQ1" s="4" t="s">
        <v>37</v>
      </c>
      <c r="LPR1" s="4" t="s">
        <v>37</v>
      </c>
      <c r="LPS1" s="4" t="s">
        <v>37</v>
      </c>
      <c r="LPT1" s="4" t="s">
        <v>37</v>
      </c>
      <c r="LPU1" s="4" t="s">
        <v>37</v>
      </c>
      <c r="LPV1" s="4" t="s">
        <v>37</v>
      </c>
      <c r="LPW1" s="4" t="s">
        <v>37</v>
      </c>
      <c r="LPX1" s="4" t="s">
        <v>37</v>
      </c>
      <c r="LPY1" s="4" t="s">
        <v>37</v>
      </c>
      <c r="LPZ1" s="4" t="s">
        <v>37</v>
      </c>
      <c r="LQA1" s="4" t="s">
        <v>37</v>
      </c>
      <c r="LQB1" s="4" t="s">
        <v>37</v>
      </c>
      <c r="LQC1" s="4" t="s">
        <v>37</v>
      </c>
      <c r="LQD1" s="4" t="s">
        <v>37</v>
      </c>
      <c r="LQE1" s="4" t="s">
        <v>37</v>
      </c>
      <c r="LQF1" s="4" t="s">
        <v>37</v>
      </c>
      <c r="LQG1" s="4" t="s">
        <v>37</v>
      </c>
      <c r="LQH1" s="4" t="s">
        <v>37</v>
      </c>
      <c r="LQI1" s="4" t="s">
        <v>37</v>
      </c>
      <c r="LQJ1" s="4" t="s">
        <v>37</v>
      </c>
      <c r="LQK1" s="4" t="s">
        <v>37</v>
      </c>
      <c r="LQL1" s="4" t="s">
        <v>37</v>
      </c>
      <c r="LQM1" s="4" t="s">
        <v>37</v>
      </c>
      <c r="LQN1" s="4" t="s">
        <v>37</v>
      </c>
      <c r="LQO1" s="4" t="s">
        <v>37</v>
      </c>
      <c r="LQP1" s="4" t="s">
        <v>37</v>
      </c>
      <c r="LQQ1" s="4" t="s">
        <v>37</v>
      </c>
      <c r="LQR1" s="4" t="s">
        <v>37</v>
      </c>
      <c r="LQS1" s="4" t="s">
        <v>37</v>
      </c>
      <c r="LQT1" s="4" t="s">
        <v>37</v>
      </c>
      <c r="LQU1" s="4" t="s">
        <v>37</v>
      </c>
      <c r="LQV1" s="4" t="s">
        <v>37</v>
      </c>
      <c r="LQW1" s="4" t="s">
        <v>37</v>
      </c>
      <c r="LQX1" s="4" t="s">
        <v>37</v>
      </c>
      <c r="LQY1" s="4" t="s">
        <v>37</v>
      </c>
      <c r="LQZ1" s="4" t="s">
        <v>37</v>
      </c>
      <c r="LRA1" s="4" t="s">
        <v>37</v>
      </c>
      <c r="LRB1" s="4" t="s">
        <v>37</v>
      </c>
      <c r="LRC1" s="4" t="s">
        <v>37</v>
      </c>
      <c r="LRD1" s="4" t="s">
        <v>37</v>
      </c>
      <c r="LRE1" s="4" t="s">
        <v>37</v>
      </c>
      <c r="LRF1" s="4" t="s">
        <v>37</v>
      </c>
      <c r="LRG1" s="4" t="s">
        <v>37</v>
      </c>
      <c r="LRH1" s="4" t="s">
        <v>37</v>
      </c>
      <c r="LRI1" s="4" t="s">
        <v>37</v>
      </c>
      <c r="LRJ1" s="4" t="s">
        <v>37</v>
      </c>
      <c r="LRK1" s="4" t="s">
        <v>37</v>
      </c>
      <c r="LRL1" s="4" t="s">
        <v>37</v>
      </c>
      <c r="LRM1" s="4" t="s">
        <v>37</v>
      </c>
      <c r="LRN1" s="4" t="s">
        <v>37</v>
      </c>
      <c r="LRO1" s="4" t="s">
        <v>37</v>
      </c>
      <c r="LRP1" s="4" t="s">
        <v>37</v>
      </c>
      <c r="LRQ1" s="4" t="s">
        <v>37</v>
      </c>
      <c r="LRR1" s="4" t="s">
        <v>37</v>
      </c>
      <c r="LRS1" s="4" t="s">
        <v>37</v>
      </c>
      <c r="LRT1" s="4" t="s">
        <v>37</v>
      </c>
      <c r="LRU1" s="4" t="s">
        <v>37</v>
      </c>
      <c r="LRV1" s="4" t="s">
        <v>37</v>
      </c>
      <c r="LRW1" s="4" t="s">
        <v>37</v>
      </c>
      <c r="LRX1" s="4" t="s">
        <v>37</v>
      </c>
      <c r="LRY1" s="4" t="s">
        <v>37</v>
      </c>
      <c r="LRZ1" s="4" t="s">
        <v>37</v>
      </c>
      <c r="LSA1" s="4" t="s">
        <v>37</v>
      </c>
      <c r="LSB1" s="4" t="s">
        <v>37</v>
      </c>
      <c r="LSC1" s="4" t="s">
        <v>37</v>
      </c>
      <c r="LSD1" s="4" t="s">
        <v>37</v>
      </c>
      <c r="LSE1" s="4" t="s">
        <v>37</v>
      </c>
      <c r="LSF1" s="4" t="s">
        <v>37</v>
      </c>
      <c r="LSG1" s="4" t="s">
        <v>37</v>
      </c>
      <c r="LSH1" s="4" t="s">
        <v>37</v>
      </c>
      <c r="LSI1" s="4" t="s">
        <v>37</v>
      </c>
      <c r="LSJ1" s="4" t="s">
        <v>37</v>
      </c>
      <c r="LSK1" s="4" t="s">
        <v>37</v>
      </c>
      <c r="LSL1" s="4" t="s">
        <v>37</v>
      </c>
      <c r="LSM1" s="4" t="s">
        <v>37</v>
      </c>
      <c r="LSN1" s="4" t="s">
        <v>37</v>
      </c>
      <c r="LSO1" s="4" t="s">
        <v>37</v>
      </c>
      <c r="LSP1" s="4" t="s">
        <v>37</v>
      </c>
      <c r="LSQ1" s="4" t="s">
        <v>37</v>
      </c>
      <c r="LSR1" s="4" t="s">
        <v>37</v>
      </c>
      <c r="LSS1" s="4" t="s">
        <v>37</v>
      </c>
      <c r="LST1" s="4" t="s">
        <v>37</v>
      </c>
      <c r="LSU1" s="4" t="s">
        <v>37</v>
      </c>
      <c r="LSV1" s="4" t="s">
        <v>37</v>
      </c>
      <c r="LSW1" s="4" t="s">
        <v>37</v>
      </c>
      <c r="LSX1" s="4" t="s">
        <v>37</v>
      </c>
      <c r="LSY1" s="4" t="s">
        <v>37</v>
      </c>
      <c r="LSZ1" s="4" t="s">
        <v>37</v>
      </c>
      <c r="LTA1" s="4" t="s">
        <v>37</v>
      </c>
      <c r="LTB1" s="4" t="s">
        <v>37</v>
      </c>
      <c r="LTC1" s="4" t="s">
        <v>37</v>
      </c>
      <c r="LTD1" s="4" t="s">
        <v>37</v>
      </c>
      <c r="LTE1" s="4" t="s">
        <v>37</v>
      </c>
      <c r="LTF1" s="4" t="s">
        <v>37</v>
      </c>
      <c r="LTG1" s="4" t="s">
        <v>37</v>
      </c>
      <c r="LTH1" s="4" t="s">
        <v>37</v>
      </c>
      <c r="LTI1" s="4" t="s">
        <v>37</v>
      </c>
      <c r="LTJ1" s="4" t="s">
        <v>37</v>
      </c>
      <c r="LTK1" s="4" t="s">
        <v>37</v>
      </c>
      <c r="LTL1" s="4" t="s">
        <v>37</v>
      </c>
      <c r="LTM1" s="4" t="s">
        <v>37</v>
      </c>
      <c r="LTN1" s="4" t="s">
        <v>37</v>
      </c>
      <c r="LTO1" s="4" t="s">
        <v>37</v>
      </c>
      <c r="LTP1" s="4" t="s">
        <v>37</v>
      </c>
      <c r="LTQ1" s="4" t="s">
        <v>37</v>
      </c>
      <c r="LTR1" s="4" t="s">
        <v>37</v>
      </c>
      <c r="LTS1" s="4" t="s">
        <v>37</v>
      </c>
      <c r="LTT1" s="4" t="s">
        <v>37</v>
      </c>
      <c r="LTU1" s="4" t="s">
        <v>37</v>
      </c>
      <c r="LTV1" s="4" t="s">
        <v>37</v>
      </c>
      <c r="LTW1" s="4" t="s">
        <v>37</v>
      </c>
      <c r="LTX1" s="4" t="s">
        <v>37</v>
      </c>
      <c r="LTY1" s="4" t="s">
        <v>37</v>
      </c>
      <c r="LTZ1" s="4" t="s">
        <v>37</v>
      </c>
      <c r="LUA1" s="4" t="s">
        <v>37</v>
      </c>
      <c r="LUB1" s="4" t="s">
        <v>37</v>
      </c>
      <c r="LUC1" s="4" t="s">
        <v>37</v>
      </c>
      <c r="LUD1" s="4" t="s">
        <v>37</v>
      </c>
      <c r="LUE1" s="4" t="s">
        <v>37</v>
      </c>
      <c r="LUF1" s="4" t="s">
        <v>37</v>
      </c>
      <c r="LUG1" s="4" t="s">
        <v>37</v>
      </c>
      <c r="LUH1" s="4" t="s">
        <v>37</v>
      </c>
      <c r="LUI1" s="4" t="s">
        <v>37</v>
      </c>
      <c r="LUJ1" s="4" t="s">
        <v>37</v>
      </c>
      <c r="LUK1" s="4" t="s">
        <v>37</v>
      </c>
      <c r="LUL1" s="4" t="s">
        <v>37</v>
      </c>
      <c r="LUM1" s="4" t="s">
        <v>37</v>
      </c>
      <c r="LUN1" s="4" t="s">
        <v>37</v>
      </c>
      <c r="LUO1" s="4" t="s">
        <v>37</v>
      </c>
      <c r="LUP1" s="4" t="s">
        <v>37</v>
      </c>
      <c r="LUQ1" s="4" t="s">
        <v>37</v>
      </c>
      <c r="LUR1" s="4" t="s">
        <v>37</v>
      </c>
      <c r="LUS1" s="4" t="s">
        <v>37</v>
      </c>
      <c r="LUT1" s="4" t="s">
        <v>37</v>
      </c>
      <c r="LUU1" s="4" t="s">
        <v>37</v>
      </c>
      <c r="LUV1" s="4" t="s">
        <v>37</v>
      </c>
      <c r="LUW1" s="4" t="s">
        <v>37</v>
      </c>
      <c r="LUX1" s="4" t="s">
        <v>37</v>
      </c>
      <c r="LUY1" s="4" t="s">
        <v>37</v>
      </c>
      <c r="LUZ1" s="4" t="s">
        <v>37</v>
      </c>
      <c r="LVA1" s="4" t="s">
        <v>37</v>
      </c>
      <c r="LVB1" s="4" t="s">
        <v>37</v>
      </c>
      <c r="LVC1" s="4" t="s">
        <v>37</v>
      </c>
      <c r="LVD1" s="4" t="s">
        <v>37</v>
      </c>
      <c r="LVE1" s="4" t="s">
        <v>37</v>
      </c>
      <c r="LVF1" s="4" t="s">
        <v>37</v>
      </c>
      <c r="LVG1" s="4" t="s">
        <v>37</v>
      </c>
      <c r="LVH1" s="4" t="s">
        <v>37</v>
      </c>
      <c r="LVI1" s="4" t="s">
        <v>37</v>
      </c>
      <c r="LVJ1" s="4" t="s">
        <v>37</v>
      </c>
      <c r="LVK1" s="4" t="s">
        <v>37</v>
      </c>
      <c r="LVL1" s="4" t="s">
        <v>37</v>
      </c>
      <c r="LVM1" s="4" t="s">
        <v>37</v>
      </c>
      <c r="LVN1" s="4" t="s">
        <v>37</v>
      </c>
      <c r="LVO1" s="4" t="s">
        <v>37</v>
      </c>
      <c r="LVP1" s="4" t="s">
        <v>37</v>
      </c>
      <c r="LVQ1" s="4" t="s">
        <v>37</v>
      </c>
      <c r="LVR1" s="4" t="s">
        <v>37</v>
      </c>
      <c r="LVS1" s="4" t="s">
        <v>37</v>
      </c>
      <c r="LVT1" s="4" t="s">
        <v>37</v>
      </c>
      <c r="LVU1" s="4" t="s">
        <v>37</v>
      </c>
      <c r="LVV1" s="4" t="s">
        <v>37</v>
      </c>
      <c r="LVW1" s="4" t="s">
        <v>37</v>
      </c>
      <c r="LVX1" s="4" t="s">
        <v>37</v>
      </c>
      <c r="LVY1" s="4" t="s">
        <v>37</v>
      </c>
      <c r="LVZ1" s="4" t="s">
        <v>37</v>
      </c>
      <c r="LWA1" s="4" t="s">
        <v>37</v>
      </c>
      <c r="LWB1" s="4" t="s">
        <v>37</v>
      </c>
      <c r="LWC1" s="4" t="s">
        <v>37</v>
      </c>
      <c r="LWD1" s="4" t="s">
        <v>37</v>
      </c>
      <c r="LWE1" s="4" t="s">
        <v>37</v>
      </c>
      <c r="LWF1" s="4" t="s">
        <v>37</v>
      </c>
      <c r="LWG1" s="4" t="s">
        <v>37</v>
      </c>
      <c r="LWH1" s="4" t="s">
        <v>37</v>
      </c>
      <c r="LWI1" s="4" t="s">
        <v>37</v>
      </c>
      <c r="LWJ1" s="4" t="s">
        <v>37</v>
      </c>
      <c r="LWK1" s="4" t="s">
        <v>37</v>
      </c>
      <c r="LWL1" s="4" t="s">
        <v>37</v>
      </c>
      <c r="LWM1" s="4" t="s">
        <v>37</v>
      </c>
      <c r="LWN1" s="4" t="s">
        <v>37</v>
      </c>
      <c r="LWO1" s="4" t="s">
        <v>37</v>
      </c>
      <c r="LWP1" s="4" t="s">
        <v>37</v>
      </c>
      <c r="LWQ1" s="4" t="s">
        <v>37</v>
      </c>
      <c r="LWR1" s="4" t="s">
        <v>37</v>
      </c>
      <c r="LWS1" s="4" t="s">
        <v>37</v>
      </c>
      <c r="LWT1" s="4" t="s">
        <v>37</v>
      </c>
      <c r="LWU1" s="4" t="s">
        <v>37</v>
      </c>
      <c r="LWV1" s="4" t="s">
        <v>37</v>
      </c>
      <c r="LWW1" s="4" t="s">
        <v>37</v>
      </c>
      <c r="LWX1" s="4" t="s">
        <v>37</v>
      </c>
      <c r="LWY1" s="4" t="s">
        <v>37</v>
      </c>
      <c r="LWZ1" s="4" t="s">
        <v>37</v>
      </c>
      <c r="LXA1" s="4" t="s">
        <v>37</v>
      </c>
      <c r="LXB1" s="4" t="s">
        <v>37</v>
      </c>
      <c r="LXC1" s="4" t="s">
        <v>37</v>
      </c>
      <c r="LXD1" s="4" t="s">
        <v>37</v>
      </c>
      <c r="LXE1" s="4" t="s">
        <v>37</v>
      </c>
      <c r="LXF1" s="4" t="s">
        <v>37</v>
      </c>
      <c r="LXG1" s="4" t="s">
        <v>37</v>
      </c>
      <c r="LXH1" s="4" t="s">
        <v>37</v>
      </c>
      <c r="LXI1" s="4" t="s">
        <v>37</v>
      </c>
      <c r="LXJ1" s="4" t="s">
        <v>37</v>
      </c>
      <c r="LXK1" s="4" t="s">
        <v>37</v>
      </c>
      <c r="LXL1" s="4" t="s">
        <v>37</v>
      </c>
      <c r="LXM1" s="4" t="s">
        <v>37</v>
      </c>
      <c r="LXN1" s="4" t="s">
        <v>37</v>
      </c>
      <c r="LXO1" s="4" t="s">
        <v>37</v>
      </c>
      <c r="LXP1" s="4" t="s">
        <v>37</v>
      </c>
      <c r="LXQ1" s="4" t="s">
        <v>37</v>
      </c>
      <c r="LXR1" s="4" t="s">
        <v>37</v>
      </c>
      <c r="LXS1" s="4" t="s">
        <v>37</v>
      </c>
      <c r="LXT1" s="4" t="s">
        <v>37</v>
      </c>
      <c r="LXU1" s="4" t="s">
        <v>37</v>
      </c>
      <c r="LXV1" s="4" t="s">
        <v>37</v>
      </c>
      <c r="LXW1" s="4" t="s">
        <v>37</v>
      </c>
      <c r="LXX1" s="4" t="s">
        <v>37</v>
      </c>
      <c r="LXY1" s="4" t="s">
        <v>37</v>
      </c>
      <c r="LXZ1" s="4" t="s">
        <v>37</v>
      </c>
      <c r="LYA1" s="4" t="s">
        <v>37</v>
      </c>
      <c r="LYB1" s="4" t="s">
        <v>37</v>
      </c>
      <c r="LYC1" s="4" t="s">
        <v>37</v>
      </c>
      <c r="LYD1" s="4" t="s">
        <v>37</v>
      </c>
      <c r="LYE1" s="4" t="s">
        <v>37</v>
      </c>
      <c r="LYF1" s="4" t="s">
        <v>37</v>
      </c>
      <c r="LYG1" s="4" t="s">
        <v>37</v>
      </c>
      <c r="LYH1" s="4" t="s">
        <v>37</v>
      </c>
      <c r="LYI1" s="4" t="s">
        <v>37</v>
      </c>
      <c r="LYJ1" s="4" t="s">
        <v>37</v>
      </c>
      <c r="LYK1" s="4" t="s">
        <v>37</v>
      </c>
      <c r="LYL1" s="4" t="s">
        <v>37</v>
      </c>
      <c r="LYM1" s="4" t="s">
        <v>37</v>
      </c>
      <c r="LYN1" s="4" t="s">
        <v>37</v>
      </c>
      <c r="LYO1" s="4" t="s">
        <v>37</v>
      </c>
      <c r="LYP1" s="4" t="s">
        <v>37</v>
      </c>
      <c r="LYQ1" s="4" t="s">
        <v>37</v>
      </c>
      <c r="LYR1" s="4" t="s">
        <v>37</v>
      </c>
      <c r="LYS1" s="4" t="s">
        <v>37</v>
      </c>
      <c r="LYT1" s="4" t="s">
        <v>37</v>
      </c>
      <c r="LYU1" s="4" t="s">
        <v>37</v>
      </c>
      <c r="LYV1" s="4" t="s">
        <v>37</v>
      </c>
      <c r="LYW1" s="4" t="s">
        <v>37</v>
      </c>
      <c r="LYX1" s="4" t="s">
        <v>37</v>
      </c>
      <c r="LYY1" s="4" t="s">
        <v>37</v>
      </c>
      <c r="LYZ1" s="4" t="s">
        <v>37</v>
      </c>
      <c r="LZA1" s="4" t="s">
        <v>37</v>
      </c>
      <c r="LZB1" s="4" t="s">
        <v>37</v>
      </c>
      <c r="LZC1" s="4" t="s">
        <v>37</v>
      </c>
      <c r="LZD1" s="4" t="s">
        <v>37</v>
      </c>
      <c r="LZE1" s="4" t="s">
        <v>37</v>
      </c>
      <c r="LZF1" s="4" t="s">
        <v>37</v>
      </c>
      <c r="LZG1" s="4" t="s">
        <v>37</v>
      </c>
      <c r="LZH1" s="4" t="s">
        <v>37</v>
      </c>
      <c r="LZI1" s="4" t="s">
        <v>37</v>
      </c>
      <c r="LZJ1" s="4" t="s">
        <v>37</v>
      </c>
      <c r="LZK1" s="4" t="s">
        <v>37</v>
      </c>
      <c r="LZL1" s="4" t="s">
        <v>37</v>
      </c>
      <c r="LZM1" s="4" t="s">
        <v>37</v>
      </c>
      <c r="LZN1" s="4" t="s">
        <v>37</v>
      </c>
      <c r="LZO1" s="4" t="s">
        <v>37</v>
      </c>
      <c r="LZP1" s="4" t="s">
        <v>37</v>
      </c>
      <c r="LZQ1" s="4" t="s">
        <v>37</v>
      </c>
      <c r="LZR1" s="4" t="s">
        <v>37</v>
      </c>
      <c r="LZS1" s="4" t="s">
        <v>37</v>
      </c>
      <c r="LZT1" s="4" t="s">
        <v>37</v>
      </c>
      <c r="LZU1" s="4" t="s">
        <v>37</v>
      </c>
      <c r="LZV1" s="4" t="s">
        <v>37</v>
      </c>
      <c r="LZW1" s="4" t="s">
        <v>37</v>
      </c>
      <c r="LZX1" s="4" t="s">
        <v>37</v>
      </c>
      <c r="LZY1" s="4" t="s">
        <v>37</v>
      </c>
      <c r="LZZ1" s="4" t="s">
        <v>37</v>
      </c>
      <c r="MAA1" s="4" t="s">
        <v>37</v>
      </c>
      <c r="MAB1" s="4" t="s">
        <v>37</v>
      </c>
      <c r="MAC1" s="4" t="s">
        <v>37</v>
      </c>
      <c r="MAD1" s="4" t="s">
        <v>37</v>
      </c>
      <c r="MAE1" s="4" t="s">
        <v>37</v>
      </c>
      <c r="MAF1" s="4" t="s">
        <v>37</v>
      </c>
      <c r="MAG1" s="4" t="s">
        <v>37</v>
      </c>
      <c r="MAH1" s="4" t="s">
        <v>37</v>
      </c>
      <c r="MAI1" s="4" t="s">
        <v>37</v>
      </c>
      <c r="MAJ1" s="4" t="s">
        <v>37</v>
      </c>
      <c r="MAK1" s="4" t="s">
        <v>37</v>
      </c>
      <c r="MAL1" s="4" t="s">
        <v>37</v>
      </c>
      <c r="MAM1" s="4" t="s">
        <v>37</v>
      </c>
      <c r="MAN1" s="4" t="s">
        <v>37</v>
      </c>
      <c r="MAO1" s="4" t="s">
        <v>37</v>
      </c>
      <c r="MAP1" s="4" t="s">
        <v>37</v>
      </c>
      <c r="MAQ1" s="4" t="s">
        <v>37</v>
      </c>
      <c r="MAR1" s="4" t="s">
        <v>37</v>
      </c>
      <c r="MAS1" s="4" t="s">
        <v>37</v>
      </c>
      <c r="MAT1" s="4" t="s">
        <v>37</v>
      </c>
      <c r="MAU1" s="4" t="s">
        <v>37</v>
      </c>
      <c r="MAV1" s="4" t="s">
        <v>37</v>
      </c>
      <c r="MAW1" s="4" t="s">
        <v>37</v>
      </c>
      <c r="MAX1" s="4" t="s">
        <v>37</v>
      </c>
      <c r="MAY1" s="4" t="s">
        <v>37</v>
      </c>
      <c r="MAZ1" s="4" t="s">
        <v>37</v>
      </c>
      <c r="MBA1" s="4" t="s">
        <v>37</v>
      </c>
      <c r="MBB1" s="4" t="s">
        <v>37</v>
      </c>
      <c r="MBC1" s="4" t="s">
        <v>37</v>
      </c>
      <c r="MBD1" s="4" t="s">
        <v>37</v>
      </c>
      <c r="MBE1" s="4" t="s">
        <v>37</v>
      </c>
      <c r="MBF1" s="4" t="s">
        <v>37</v>
      </c>
      <c r="MBG1" s="4" t="s">
        <v>37</v>
      </c>
      <c r="MBH1" s="4" t="s">
        <v>37</v>
      </c>
      <c r="MBI1" s="4" t="s">
        <v>37</v>
      </c>
      <c r="MBJ1" s="4" t="s">
        <v>37</v>
      </c>
      <c r="MBK1" s="4" t="s">
        <v>37</v>
      </c>
      <c r="MBL1" s="4" t="s">
        <v>37</v>
      </c>
      <c r="MBM1" s="4" t="s">
        <v>37</v>
      </c>
      <c r="MBN1" s="4" t="s">
        <v>37</v>
      </c>
      <c r="MBO1" s="4" t="s">
        <v>37</v>
      </c>
      <c r="MBP1" s="4" t="s">
        <v>37</v>
      </c>
      <c r="MBQ1" s="4" t="s">
        <v>37</v>
      </c>
      <c r="MBR1" s="4" t="s">
        <v>37</v>
      </c>
      <c r="MBS1" s="4" t="s">
        <v>37</v>
      </c>
      <c r="MBT1" s="4" t="s">
        <v>37</v>
      </c>
      <c r="MBU1" s="4" t="s">
        <v>37</v>
      </c>
      <c r="MBV1" s="4" t="s">
        <v>37</v>
      </c>
      <c r="MBW1" s="4" t="s">
        <v>37</v>
      </c>
      <c r="MBX1" s="4" t="s">
        <v>37</v>
      </c>
      <c r="MBY1" s="4" t="s">
        <v>37</v>
      </c>
      <c r="MBZ1" s="4" t="s">
        <v>37</v>
      </c>
      <c r="MCA1" s="4" t="s">
        <v>37</v>
      </c>
      <c r="MCB1" s="4" t="s">
        <v>37</v>
      </c>
      <c r="MCC1" s="4" t="s">
        <v>37</v>
      </c>
      <c r="MCD1" s="4" t="s">
        <v>37</v>
      </c>
      <c r="MCE1" s="4" t="s">
        <v>37</v>
      </c>
      <c r="MCF1" s="4" t="s">
        <v>37</v>
      </c>
      <c r="MCG1" s="4" t="s">
        <v>37</v>
      </c>
      <c r="MCH1" s="4" t="s">
        <v>37</v>
      </c>
      <c r="MCI1" s="4" t="s">
        <v>37</v>
      </c>
      <c r="MCJ1" s="4" t="s">
        <v>37</v>
      </c>
      <c r="MCK1" s="4" t="s">
        <v>37</v>
      </c>
      <c r="MCL1" s="4" t="s">
        <v>37</v>
      </c>
      <c r="MCM1" s="4" t="s">
        <v>37</v>
      </c>
      <c r="MCN1" s="4" t="s">
        <v>37</v>
      </c>
      <c r="MCO1" s="4" t="s">
        <v>37</v>
      </c>
      <c r="MCP1" s="4" t="s">
        <v>37</v>
      </c>
      <c r="MCQ1" s="4" t="s">
        <v>37</v>
      </c>
      <c r="MCR1" s="4" t="s">
        <v>37</v>
      </c>
      <c r="MCS1" s="4" t="s">
        <v>37</v>
      </c>
      <c r="MCT1" s="4" t="s">
        <v>37</v>
      </c>
      <c r="MCU1" s="4" t="s">
        <v>37</v>
      </c>
      <c r="MCV1" s="4" t="s">
        <v>37</v>
      </c>
      <c r="MCW1" s="4" t="s">
        <v>37</v>
      </c>
      <c r="MCX1" s="4" t="s">
        <v>37</v>
      </c>
      <c r="MCY1" s="4" t="s">
        <v>37</v>
      </c>
      <c r="MCZ1" s="4" t="s">
        <v>37</v>
      </c>
      <c r="MDA1" s="4" t="s">
        <v>37</v>
      </c>
      <c r="MDB1" s="4" t="s">
        <v>37</v>
      </c>
      <c r="MDC1" s="4" t="s">
        <v>37</v>
      </c>
      <c r="MDD1" s="4" t="s">
        <v>37</v>
      </c>
      <c r="MDE1" s="4" t="s">
        <v>37</v>
      </c>
      <c r="MDF1" s="4" t="s">
        <v>37</v>
      </c>
      <c r="MDG1" s="4" t="s">
        <v>37</v>
      </c>
      <c r="MDH1" s="4" t="s">
        <v>37</v>
      </c>
      <c r="MDI1" s="4" t="s">
        <v>37</v>
      </c>
      <c r="MDJ1" s="4" t="s">
        <v>37</v>
      </c>
      <c r="MDK1" s="4" t="s">
        <v>37</v>
      </c>
      <c r="MDL1" s="4" t="s">
        <v>37</v>
      </c>
      <c r="MDM1" s="4" t="s">
        <v>37</v>
      </c>
      <c r="MDN1" s="4" t="s">
        <v>37</v>
      </c>
      <c r="MDO1" s="4" t="s">
        <v>37</v>
      </c>
      <c r="MDP1" s="4" t="s">
        <v>37</v>
      </c>
      <c r="MDQ1" s="4" t="s">
        <v>37</v>
      </c>
      <c r="MDR1" s="4" t="s">
        <v>37</v>
      </c>
      <c r="MDS1" s="4" t="s">
        <v>37</v>
      </c>
      <c r="MDT1" s="4" t="s">
        <v>37</v>
      </c>
      <c r="MDU1" s="4" t="s">
        <v>37</v>
      </c>
      <c r="MDV1" s="4" t="s">
        <v>37</v>
      </c>
      <c r="MDW1" s="4" t="s">
        <v>37</v>
      </c>
      <c r="MDX1" s="4" t="s">
        <v>37</v>
      </c>
      <c r="MDY1" s="4" t="s">
        <v>37</v>
      </c>
      <c r="MDZ1" s="4" t="s">
        <v>37</v>
      </c>
      <c r="MEA1" s="4" t="s">
        <v>37</v>
      </c>
      <c r="MEB1" s="4" t="s">
        <v>37</v>
      </c>
      <c r="MEC1" s="4" t="s">
        <v>37</v>
      </c>
      <c r="MED1" s="4" t="s">
        <v>37</v>
      </c>
      <c r="MEE1" s="4" t="s">
        <v>37</v>
      </c>
      <c r="MEF1" s="4" t="s">
        <v>37</v>
      </c>
      <c r="MEG1" s="4" t="s">
        <v>37</v>
      </c>
      <c r="MEH1" s="4" t="s">
        <v>37</v>
      </c>
      <c r="MEI1" s="4" t="s">
        <v>37</v>
      </c>
      <c r="MEJ1" s="4" t="s">
        <v>37</v>
      </c>
      <c r="MEK1" s="4" t="s">
        <v>37</v>
      </c>
      <c r="MEL1" s="4" t="s">
        <v>37</v>
      </c>
      <c r="MEM1" s="4" t="s">
        <v>37</v>
      </c>
      <c r="MEN1" s="4" t="s">
        <v>37</v>
      </c>
      <c r="MEO1" s="4" t="s">
        <v>37</v>
      </c>
      <c r="MEP1" s="4" t="s">
        <v>37</v>
      </c>
      <c r="MEQ1" s="4" t="s">
        <v>37</v>
      </c>
      <c r="MER1" s="4" t="s">
        <v>37</v>
      </c>
      <c r="MES1" s="4" t="s">
        <v>37</v>
      </c>
      <c r="MET1" s="4" t="s">
        <v>37</v>
      </c>
      <c r="MEU1" s="4" t="s">
        <v>37</v>
      </c>
      <c r="MEV1" s="4" t="s">
        <v>37</v>
      </c>
      <c r="MEW1" s="4" t="s">
        <v>37</v>
      </c>
      <c r="MEX1" s="4" t="s">
        <v>37</v>
      </c>
      <c r="MEY1" s="4" t="s">
        <v>37</v>
      </c>
      <c r="MEZ1" s="4" t="s">
        <v>37</v>
      </c>
      <c r="MFA1" s="4" t="s">
        <v>37</v>
      </c>
      <c r="MFB1" s="4" t="s">
        <v>37</v>
      </c>
      <c r="MFC1" s="4" t="s">
        <v>37</v>
      </c>
      <c r="MFD1" s="4" t="s">
        <v>37</v>
      </c>
      <c r="MFE1" s="4" t="s">
        <v>37</v>
      </c>
      <c r="MFF1" s="4" t="s">
        <v>37</v>
      </c>
      <c r="MFG1" s="4" t="s">
        <v>37</v>
      </c>
      <c r="MFH1" s="4" t="s">
        <v>37</v>
      </c>
      <c r="MFI1" s="4" t="s">
        <v>37</v>
      </c>
      <c r="MFJ1" s="4" t="s">
        <v>37</v>
      </c>
      <c r="MFK1" s="4" t="s">
        <v>37</v>
      </c>
      <c r="MFL1" s="4" t="s">
        <v>37</v>
      </c>
      <c r="MFM1" s="4" t="s">
        <v>37</v>
      </c>
      <c r="MFN1" s="4" t="s">
        <v>37</v>
      </c>
      <c r="MFO1" s="4" t="s">
        <v>37</v>
      </c>
      <c r="MFP1" s="4" t="s">
        <v>37</v>
      </c>
      <c r="MFQ1" s="4" t="s">
        <v>37</v>
      </c>
      <c r="MFR1" s="4" t="s">
        <v>37</v>
      </c>
      <c r="MFS1" s="4" t="s">
        <v>37</v>
      </c>
      <c r="MFT1" s="4" t="s">
        <v>37</v>
      </c>
      <c r="MFU1" s="4" t="s">
        <v>37</v>
      </c>
      <c r="MFV1" s="4" t="s">
        <v>37</v>
      </c>
      <c r="MFW1" s="4" t="s">
        <v>37</v>
      </c>
      <c r="MFX1" s="4" t="s">
        <v>37</v>
      </c>
      <c r="MFY1" s="4" t="s">
        <v>37</v>
      </c>
      <c r="MFZ1" s="4" t="s">
        <v>37</v>
      </c>
      <c r="MGA1" s="4" t="s">
        <v>37</v>
      </c>
      <c r="MGB1" s="4" t="s">
        <v>37</v>
      </c>
      <c r="MGC1" s="4" t="s">
        <v>37</v>
      </c>
      <c r="MGD1" s="4" t="s">
        <v>37</v>
      </c>
      <c r="MGE1" s="4" t="s">
        <v>37</v>
      </c>
      <c r="MGF1" s="4" t="s">
        <v>37</v>
      </c>
      <c r="MGG1" s="4" t="s">
        <v>37</v>
      </c>
      <c r="MGH1" s="4" t="s">
        <v>37</v>
      </c>
      <c r="MGI1" s="4" t="s">
        <v>37</v>
      </c>
      <c r="MGJ1" s="4" t="s">
        <v>37</v>
      </c>
      <c r="MGK1" s="4" t="s">
        <v>37</v>
      </c>
      <c r="MGL1" s="4" t="s">
        <v>37</v>
      </c>
      <c r="MGM1" s="4" t="s">
        <v>37</v>
      </c>
      <c r="MGN1" s="4" t="s">
        <v>37</v>
      </c>
      <c r="MGO1" s="4" t="s">
        <v>37</v>
      </c>
      <c r="MGP1" s="4" t="s">
        <v>37</v>
      </c>
      <c r="MGQ1" s="4" t="s">
        <v>37</v>
      </c>
      <c r="MGR1" s="4" t="s">
        <v>37</v>
      </c>
      <c r="MGS1" s="4" t="s">
        <v>37</v>
      </c>
      <c r="MGT1" s="4" t="s">
        <v>37</v>
      </c>
      <c r="MGU1" s="4" t="s">
        <v>37</v>
      </c>
      <c r="MGV1" s="4" t="s">
        <v>37</v>
      </c>
      <c r="MGW1" s="4" t="s">
        <v>37</v>
      </c>
      <c r="MGX1" s="4" t="s">
        <v>37</v>
      </c>
      <c r="MGY1" s="4" t="s">
        <v>37</v>
      </c>
      <c r="MGZ1" s="4" t="s">
        <v>37</v>
      </c>
      <c r="MHA1" s="4" t="s">
        <v>37</v>
      </c>
      <c r="MHB1" s="4" t="s">
        <v>37</v>
      </c>
      <c r="MHC1" s="4" t="s">
        <v>37</v>
      </c>
      <c r="MHD1" s="4" t="s">
        <v>37</v>
      </c>
      <c r="MHE1" s="4" t="s">
        <v>37</v>
      </c>
      <c r="MHF1" s="4" t="s">
        <v>37</v>
      </c>
      <c r="MHG1" s="4" t="s">
        <v>37</v>
      </c>
      <c r="MHH1" s="4" t="s">
        <v>37</v>
      </c>
      <c r="MHI1" s="4" t="s">
        <v>37</v>
      </c>
      <c r="MHJ1" s="4" t="s">
        <v>37</v>
      </c>
      <c r="MHK1" s="4" t="s">
        <v>37</v>
      </c>
      <c r="MHL1" s="4" t="s">
        <v>37</v>
      </c>
      <c r="MHM1" s="4" t="s">
        <v>37</v>
      </c>
      <c r="MHN1" s="4" t="s">
        <v>37</v>
      </c>
      <c r="MHO1" s="4" t="s">
        <v>37</v>
      </c>
      <c r="MHP1" s="4" t="s">
        <v>37</v>
      </c>
      <c r="MHQ1" s="4" t="s">
        <v>37</v>
      </c>
      <c r="MHR1" s="4" t="s">
        <v>37</v>
      </c>
      <c r="MHS1" s="4" t="s">
        <v>37</v>
      </c>
      <c r="MHT1" s="4" t="s">
        <v>37</v>
      </c>
      <c r="MHU1" s="4" t="s">
        <v>37</v>
      </c>
      <c r="MHV1" s="4" t="s">
        <v>37</v>
      </c>
      <c r="MHW1" s="4" t="s">
        <v>37</v>
      </c>
      <c r="MHX1" s="4" t="s">
        <v>37</v>
      </c>
      <c r="MHY1" s="4" t="s">
        <v>37</v>
      </c>
      <c r="MHZ1" s="4" t="s">
        <v>37</v>
      </c>
      <c r="MIA1" s="4" t="s">
        <v>37</v>
      </c>
      <c r="MIB1" s="4" t="s">
        <v>37</v>
      </c>
      <c r="MIC1" s="4" t="s">
        <v>37</v>
      </c>
      <c r="MID1" s="4" t="s">
        <v>37</v>
      </c>
      <c r="MIE1" s="4" t="s">
        <v>37</v>
      </c>
      <c r="MIF1" s="4" t="s">
        <v>37</v>
      </c>
      <c r="MIG1" s="4" t="s">
        <v>37</v>
      </c>
      <c r="MIH1" s="4" t="s">
        <v>37</v>
      </c>
      <c r="MII1" s="4" t="s">
        <v>37</v>
      </c>
      <c r="MIJ1" s="4" t="s">
        <v>37</v>
      </c>
      <c r="MIK1" s="4" t="s">
        <v>37</v>
      </c>
      <c r="MIL1" s="4" t="s">
        <v>37</v>
      </c>
      <c r="MIM1" s="4" t="s">
        <v>37</v>
      </c>
      <c r="MIN1" s="4" t="s">
        <v>37</v>
      </c>
      <c r="MIO1" s="4" t="s">
        <v>37</v>
      </c>
      <c r="MIP1" s="4" t="s">
        <v>37</v>
      </c>
      <c r="MIQ1" s="4" t="s">
        <v>37</v>
      </c>
      <c r="MIR1" s="4" t="s">
        <v>37</v>
      </c>
      <c r="MIS1" s="4" t="s">
        <v>37</v>
      </c>
      <c r="MIT1" s="4" t="s">
        <v>37</v>
      </c>
      <c r="MIU1" s="4" t="s">
        <v>37</v>
      </c>
      <c r="MIV1" s="4" t="s">
        <v>37</v>
      </c>
      <c r="MIW1" s="4" t="s">
        <v>37</v>
      </c>
      <c r="MIX1" s="4" t="s">
        <v>37</v>
      </c>
      <c r="MIY1" s="4" t="s">
        <v>37</v>
      </c>
      <c r="MIZ1" s="4" t="s">
        <v>37</v>
      </c>
      <c r="MJA1" s="4" t="s">
        <v>37</v>
      </c>
      <c r="MJB1" s="4" t="s">
        <v>37</v>
      </c>
      <c r="MJC1" s="4" t="s">
        <v>37</v>
      </c>
      <c r="MJD1" s="4" t="s">
        <v>37</v>
      </c>
      <c r="MJE1" s="4" t="s">
        <v>37</v>
      </c>
      <c r="MJF1" s="4" t="s">
        <v>37</v>
      </c>
      <c r="MJG1" s="4" t="s">
        <v>37</v>
      </c>
      <c r="MJH1" s="4" t="s">
        <v>37</v>
      </c>
      <c r="MJI1" s="4" t="s">
        <v>37</v>
      </c>
      <c r="MJJ1" s="4" t="s">
        <v>37</v>
      </c>
      <c r="MJK1" s="4" t="s">
        <v>37</v>
      </c>
      <c r="MJL1" s="4" t="s">
        <v>37</v>
      </c>
      <c r="MJM1" s="4" t="s">
        <v>37</v>
      </c>
      <c r="MJN1" s="4" t="s">
        <v>37</v>
      </c>
      <c r="MJO1" s="4" t="s">
        <v>37</v>
      </c>
      <c r="MJP1" s="4" t="s">
        <v>37</v>
      </c>
      <c r="MJQ1" s="4" t="s">
        <v>37</v>
      </c>
      <c r="MJR1" s="4" t="s">
        <v>37</v>
      </c>
      <c r="MJS1" s="4" t="s">
        <v>37</v>
      </c>
      <c r="MJT1" s="4" t="s">
        <v>37</v>
      </c>
      <c r="MJU1" s="4" t="s">
        <v>37</v>
      </c>
      <c r="MJV1" s="4" t="s">
        <v>37</v>
      </c>
      <c r="MJW1" s="4" t="s">
        <v>37</v>
      </c>
      <c r="MJX1" s="4" t="s">
        <v>37</v>
      </c>
      <c r="MJY1" s="4" t="s">
        <v>37</v>
      </c>
      <c r="MJZ1" s="4" t="s">
        <v>37</v>
      </c>
      <c r="MKA1" s="4" t="s">
        <v>37</v>
      </c>
      <c r="MKB1" s="4" t="s">
        <v>37</v>
      </c>
      <c r="MKC1" s="4" t="s">
        <v>37</v>
      </c>
      <c r="MKD1" s="4" t="s">
        <v>37</v>
      </c>
      <c r="MKE1" s="4" t="s">
        <v>37</v>
      </c>
      <c r="MKF1" s="4" t="s">
        <v>37</v>
      </c>
      <c r="MKG1" s="4" t="s">
        <v>37</v>
      </c>
      <c r="MKH1" s="4" t="s">
        <v>37</v>
      </c>
      <c r="MKI1" s="4" t="s">
        <v>37</v>
      </c>
      <c r="MKJ1" s="4" t="s">
        <v>37</v>
      </c>
      <c r="MKK1" s="4" t="s">
        <v>37</v>
      </c>
      <c r="MKL1" s="4" t="s">
        <v>37</v>
      </c>
      <c r="MKM1" s="4" t="s">
        <v>37</v>
      </c>
      <c r="MKN1" s="4" t="s">
        <v>37</v>
      </c>
      <c r="MKO1" s="4" t="s">
        <v>37</v>
      </c>
      <c r="MKP1" s="4" t="s">
        <v>37</v>
      </c>
      <c r="MKQ1" s="4" t="s">
        <v>37</v>
      </c>
      <c r="MKR1" s="4" t="s">
        <v>37</v>
      </c>
      <c r="MKS1" s="4" t="s">
        <v>37</v>
      </c>
      <c r="MKT1" s="4" t="s">
        <v>37</v>
      </c>
      <c r="MKU1" s="4" t="s">
        <v>37</v>
      </c>
      <c r="MKV1" s="4" t="s">
        <v>37</v>
      </c>
      <c r="MKW1" s="4" t="s">
        <v>37</v>
      </c>
      <c r="MKX1" s="4" t="s">
        <v>37</v>
      </c>
      <c r="MKY1" s="4" t="s">
        <v>37</v>
      </c>
      <c r="MKZ1" s="4" t="s">
        <v>37</v>
      </c>
      <c r="MLA1" s="4" t="s">
        <v>37</v>
      </c>
      <c r="MLB1" s="4" t="s">
        <v>37</v>
      </c>
      <c r="MLC1" s="4" t="s">
        <v>37</v>
      </c>
      <c r="MLD1" s="4" t="s">
        <v>37</v>
      </c>
      <c r="MLE1" s="4" t="s">
        <v>37</v>
      </c>
      <c r="MLF1" s="4" t="s">
        <v>37</v>
      </c>
      <c r="MLG1" s="4" t="s">
        <v>37</v>
      </c>
      <c r="MLH1" s="4" t="s">
        <v>37</v>
      </c>
      <c r="MLI1" s="4" t="s">
        <v>37</v>
      </c>
      <c r="MLJ1" s="4" t="s">
        <v>37</v>
      </c>
      <c r="MLK1" s="4" t="s">
        <v>37</v>
      </c>
      <c r="MLL1" s="4" t="s">
        <v>37</v>
      </c>
      <c r="MLM1" s="4" t="s">
        <v>37</v>
      </c>
      <c r="MLN1" s="4" t="s">
        <v>37</v>
      </c>
      <c r="MLO1" s="4" t="s">
        <v>37</v>
      </c>
      <c r="MLP1" s="4" t="s">
        <v>37</v>
      </c>
      <c r="MLQ1" s="4" t="s">
        <v>37</v>
      </c>
      <c r="MLR1" s="4" t="s">
        <v>37</v>
      </c>
      <c r="MLS1" s="4" t="s">
        <v>37</v>
      </c>
      <c r="MLT1" s="4" t="s">
        <v>37</v>
      </c>
      <c r="MLU1" s="4" t="s">
        <v>37</v>
      </c>
      <c r="MLV1" s="4" t="s">
        <v>37</v>
      </c>
      <c r="MLW1" s="4" t="s">
        <v>37</v>
      </c>
      <c r="MLX1" s="4" t="s">
        <v>37</v>
      </c>
      <c r="MLY1" s="4" t="s">
        <v>37</v>
      </c>
      <c r="MLZ1" s="4" t="s">
        <v>37</v>
      </c>
      <c r="MMA1" s="4" t="s">
        <v>37</v>
      </c>
      <c r="MMB1" s="4" t="s">
        <v>37</v>
      </c>
      <c r="MMC1" s="4" t="s">
        <v>37</v>
      </c>
      <c r="MMD1" s="4" t="s">
        <v>37</v>
      </c>
      <c r="MME1" s="4" t="s">
        <v>37</v>
      </c>
      <c r="MMF1" s="4" t="s">
        <v>37</v>
      </c>
      <c r="MMG1" s="4" t="s">
        <v>37</v>
      </c>
      <c r="MMH1" s="4" t="s">
        <v>37</v>
      </c>
      <c r="MMI1" s="4" t="s">
        <v>37</v>
      </c>
      <c r="MMJ1" s="4" t="s">
        <v>37</v>
      </c>
      <c r="MMK1" s="4" t="s">
        <v>37</v>
      </c>
      <c r="MML1" s="4" t="s">
        <v>37</v>
      </c>
      <c r="MMM1" s="4" t="s">
        <v>37</v>
      </c>
      <c r="MMN1" s="4" t="s">
        <v>37</v>
      </c>
      <c r="MMO1" s="4" t="s">
        <v>37</v>
      </c>
      <c r="MMP1" s="4" t="s">
        <v>37</v>
      </c>
      <c r="MMQ1" s="4" t="s">
        <v>37</v>
      </c>
      <c r="MMR1" s="4" t="s">
        <v>37</v>
      </c>
      <c r="MMS1" s="4" t="s">
        <v>37</v>
      </c>
      <c r="MMT1" s="4" t="s">
        <v>37</v>
      </c>
      <c r="MMU1" s="4" t="s">
        <v>37</v>
      </c>
      <c r="MMV1" s="4" t="s">
        <v>37</v>
      </c>
      <c r="MMW1" s="4" t="s">
        <v>37</v>
      </c>
      <c r="MMX1" s="4" t="s">
        <v>37</v>
      </c>
      <c r="MMY1" s="4" t="s">
        <v>37</v>
      </c>
      <c r="MMZ1" s="4" t="s">
        <v>37</v>
      </c>
      <c r="MNA1" s="4" t="s">
        <v>37</v>
      </c>
      <c r="MNB1" s="4" t="s">
        <v>37</v>
      </c>
      <c r="MNC1" s="4" t="s">
        <v>37</v>
      </c>
      <c r="MND1" s="4" t="s">
        <v>37</v>
      </c>
      <c r="MNE1" s="4" t="s">
        <v>37</v>
      </c>
      <c r="MNF1" s="4" t="s">
        <v>37</v>
      </c>
      <c r="MNG1" s="4" t="s">
        <v>37</v>
      </c>
      <c r="MNH1" s="4" t="s">
        <v>37</v>
      </c>
      <c r="MNI1" s="4" t="s">
        <v>37</v>
      </c>
      <c r="MNJ1" s="4" t="s">
        <v>37</v>
      </c>
      <c r="MNK1" s="4" t="s">
        <v>37</v>
      </c>
      <c r="MNL1" s="4" t="s">
        <v>37</v>
      </c>
      <c r="MNM1" s="4" t="s">
        <v>37</v>
      </c>
      <c r="MNN1" s="4" t="s">
        <v>37</v>
      </c>
      <c r="MNO1" s="4" t="s">
        <v>37</v>
      </c>
      <c r="MNP1" s="4" t="s">
        <v>37</v>
      </c>
      <c r="MNQ1" s="4" t="s">
        <v>37</v>
      </c>
      <c r="MNR1" s="4" t="s">
        <v>37</v>
      </c>
      <c r="MNS1" s="4" t="s">
        <v>37</v>
      </c>
      <c r="MNT1" s="4" t="s">
        <v>37</v>
      </c>
      <c r="MNU1" s="4" t="s">
        <v>37</v>
      </c>
      <c r="MNV1" s="4" t="s">
        <v>37</v>
      </c>
      <c r="MNW1" s="4" t="s">
        <v>37</v>
      </c>
      <c r="MNX1" s="4" t="s">
        <v>37</v>
      </c>
      <c r="MNY1" s="4" t="s">
        <v>37</v>
      </c>
      <c r="MNZ1" s="4" t="s">
        <v>37</v>
      </c>
      <c r="MOA1" s="4" t="s">
        <v>37</v>
      </c>
      <c r="MOB1" s="4" t="s">
        <v>37</v>
      </c>
      <c r="MOC1" s="4" t="s">
        <v>37</v>
      </c>
      <c r="MOD1" s="4" t="s">
        <v>37</v>
      </c>
      <c r="MOE1" s="4" t="s">
        <v>37</v>
      </c>
      <c r="MOF1" s="4" t="s">
        <v>37</v>
      </c>
      <c r="MOG1" s="4" t="s">
        <v>37</v>
      </c>
      <c r="MOH1" s="4" t="s">
        <v>37</v>
      </c>
      <c r="MOI1" s="4" t="s">
        <v>37</v>
      </c>
      <c r="MOJ1" s="4" t="s">
        <v>37</v>
      </c>
      <c r="MOK1" s="4" t="s">
        <v>37</v>
      </c>
      <c r="MOL1" s="4" t="s">
        <v>37</v>
      </c>
      <c r="MOM1" s="4" t="s">
        <v>37</v>
      </c>
      <c r="MON1" s="4" t="s">
        <v>37</v>
      </c>
      <c r="MOO1" s="4" t="s">
        <v>37</v>
      </c>
      <c r="MOP1" s="4" t="s">
        <v>37</v>
      </c>
      <c r="MOQ1" s="4" t="s">
        <v>37</v>
      </c>
      <c r="MOR1" s="4" t="s">
        <v>37</v>
      </c>
      <c r="MOS1" s="4" t="s">
        <v>37</v>
      </c>
      <c r="MOT1" s="4" t="s">
        <v>37</v>
      </c>
      <c r="MOU1" s="4" t="s">
        <v>37</v>
      </c>
      <c r="MOV1" s="4" t="s">
        <v>37</v>
      </c>
      <c r="MOW1" s="4" t="s">
        <v>37</v>
      </c>
      <c r="MOX1" s="4" t="s">
        <v>37</v>
      </c>
      <c r="MOY1" s="4" t="s">
        <v>37</v>
      </c>
      <c r="MOZ1" s="4" t="s">
        <v>37</v>
      </c>
      <c r="MPA1" s="4" t="s">
        <v>37</v>
      </c>
      <c r="MPB1" s="4" t="s">
        <v>37</v>
      </c>
      <c r="MPC1" s="4" t="s">
        <v>37</v>
      </c>
      <c r="MPD1" s="4" t="s">
        <v>37</v>
      </c>
      <c r="MPE1" s="4" t="s">
        <v>37</v>
      </c>
      <c r="MPF1" s="4" t="s">
        <v>37</v>
      </c>
      <c r="MPG1" s="4" t="s">
        <v>37</v>
      </c>
      <c r="MPH1" s="4" t="s">
        <v>37</v>
      </c>
      <c r="MPI1" s="4" t="s">
        <v>37</v>
      </c>
      <c r="MPJ1" s="4" t="s">
        <v>37</v>
      </c>
      <c r="MPK1" s="4" t="s">
        <v>37</v>
      </c>
      <c r="MPL1" s="4" t="s">
        <v>37</v>
      </c>
      <c r="MPM1" s="4" t="s">
        <v>37</v>
      </c>
      <c r="MPN1" s="4" t="s">
        <v>37</v>
      </c>
      <c r="MPO1" s="4" t="s">
        <v>37</v>
      </c>
      <c r="MPP1" s="4" t="s">
        <v>37</v>
      </c>
      <c r="MPQ1" s="4" t="s">
        <v>37</v>
      </c>
      <c r="MPR1" s="4" t="s">
        <v>37</v>
      </c>
      <c r="MPS1" s="4" t="s">
        <v>37</v>
      </c>
      <c r="MPT1" s="4" t="s">
        <v>37</v>
      </c>
      <c r="MPU1" s="4" t="s">
        <v>37</v>
      </c>
      <c r="MPV1" s="4" t="s">
        <v>37</v>
      </c>
      <c r="MPW1" s="4" t="s">
        <v>37</v>
      </c>
      <c r="MPX1" s="4" t="s">
        <v>37</v>
      </c>
      <c r="MPY1" s="4" t="s">
        <v>37</v>
      </c>
      <c r="MPZ1" s="4" t="s">
        <v>37</v>
      </c>
      <c r="MQA1" s="4" t="s">
        <v>37</v>
      </c>
      <c r="MQB1" s="4" t="s">
        <v>37</v>
      </c>
      <c r="MQC1" s="4" t="s">
        <v>37</v>
      </c>
      <c r="MQD1" s="4" t="s">
        <v>37</v>
      </c>
      <c r="MQE1" s="4" t="s">
        <v>37</v>
      </c>
      <c r="MQF1" s="4" t="s">
        <v>37</v>
      </c>
      <c r="MQG1" s="4" t="s">
        <v>37</v>
      </c>
      <c r="MQH1" s="4" t="s">
        <v>37</v>
      </c>
      <c r="MQI1" s="4" t="s">
        <v>37</v>
      </c>
      <c r="MQJ1" s="4" t="s">
        <v>37</v>
      </c>
      <c r="MQK1" s="4" t="s">
        <v>37</v>
      </c>
      <c r="MQL1" s="4" t="s">
        <v>37</v>
      </c>
      <c r="MQM1" s="4" t="s">
        <v>37</v>
      </c>
      <c r="MQN1" s="4" t="s">
        <v>37</v>
      </c>
      <c r="MQO1" s="4" t="s">
        <v>37</v>
      </c>
      <c r="MQP1" s="4" t="s">
        <v>37</v>
      </c>
      <c r="MQQ1" s="4" t="s">
        <v>37</v>
      </c>
      <c r="MQR1" s="4" t="s">
        <v>37</v>
      </c>
      <c r="MQS1" s="4" t="s">
        <v>37</v>
      </c>
      <c r="MQT1" s="4" t="s">
        <v>37</v>
      </c>
      <c r="MQU1" s="4" t="s">
        <v>37</v>
      </c>
      <c r="MQV1" s="4" t="s">
        <v>37</v>
      </c>
      <c r="MQW1" s="4" t="s">
        <v>37</v>
      </c>
      <c r="MQX1" s="4" t="s">
        <v>37</v>
      </c>
      <c r="MQY1" s="4" t="s">
        <v>37</v>
      </c>
      <c r="MQZ1" s="4" t="s">
        <v>37</v>
      </c>
      <c r="MRA1" s="4" t="s">
        <v>37</v>
      </c>
      <c r="MRB1" s="4" t="s">
        <v>37</v>
      </c>
      <c r="MRC1" s="4" t="s">
        <v>37</v>
      </c>
      <c r="MRD1" s="4" t="s">
        <v>37</v>
      </c>
      <c r="MRE1" s="4" t="s">
        <v>37</v>
      </c>
      <c r="MRF1" s="4" t="s">
        <v>37</v>
      </c>
      <c r="MRG1" s="4" t="s">
        <v>37</v>
      </c>
      <c r="MRH1" s="4" t="s">
        <v>37</v>
      </c>
      <c r="MRI1" s="4" t="s">
        <v>37</v>
      </c>
      <c r="MRJ1" s="4" t="s">
        <v>37</v>
      </c>
      <c r="MRK1" s="4" t="s">
        <v>37</v>
      </c>
      <c r="MRL1" s="4" t="s">
        <v>37</v>
      </c>
      <c r="MRM1" s="4" t="s">
        <v>37</v>
      </c>
      <c r="MRN1" s="4" t="s">
        <v>37</v>
      </c>
      <c r="MRO1" s="4" t="s">
        <v>37</v>
      </c>
      <c r="MRP1" s="4" t="s">
        <v>37</v>
      </c>
      <c r="MRQ1" s="4" t="s">
        <v>37</v>
      </c>
      <c r="MRR1" s="4" t="s">
        <v>37</v>
      </c>
      <c r="MRS1" s="4" t="s">
        <v>37</v>
      </c>
      <c r="MRT1" s="4" t="s">
        <v>37</v>
      </c>
      <c r="MRU1" s="4" t="s">
        <v>37</v>
      </c>
      <c r="MRV1" s="4" t="s">
        <v>37</v>
      </c>
      <c r="MRW1" s="4" t="s">
        <v>37</v>
      </c>
      <c r="MRX1" s="4" t="s">
        <v>37</v>
      </c>
      <c r="MRY1" s="4" t="s">
        <v>37</v>
      </c>
      <c r="MRZ1" s="4" t="s">
        <v>37</v>
      </c>
      <c r="MSA1" s="4" t="s">
        <v>37</v>
      </c>
      <c r="MSB1" s="4" t="s">
        <v>37</v>
      </c>
      <c r="MSC1" s="4" t="s">
        <v>37</v>
      </c>
      <c r="MSD1" s="4" t="s">
        <v>37</v>
      </c>
      <c r="MSE1" s="4" t="s">
        <v>37</v>
      </c>
      <c r="MSF1" s="4" t="s">
        <v>37</v>
      </c>
      <c r="MSG1" s="4" t="s">
        <v>37</v>
      </c>
      <c r="MSH1" s="4" t="s">
        <v>37</v>
      </c>
      <c r="MSI1" s="4" t="s">
        <v>37</v>
      </c>
      <c r="MSJ1" s="4" t="s">
        <v>37</v>
      </c>
      <c r="MSK1" s="4" t="s">
        <v>37</v>
      </c>
      <c r="MSL1" s="4" t="s">
        <v>37</v>
      </c>
      <c r="MSM1" s="4" t="s">
        <v>37</v>
      </c>
      <c r="MSN1" s="4" t="s">
        <v>37</v>
      </c>
      <c r="MSO1" s="4" t="s">
        <v>37</v>
      </c>
      <c r="MSP1" s="4" t="s">
        <v>37</v>
      </c>
      <c r="MSQ1" s="4" t="s">
        <v>37</v>
      </c>
      <c r="MSR1" s="4" t="s">
        <v>37</v>
      </c>
      <c r="MSS1" s="4" t="s">
        <v>37</v>
      </c>
      <c r="MST1" s="4" t="s">
        <v>37</v>
      </c>
      <c r="MSU1" s="4" t="s">
        <v>37</v>
      </c>
      <c r="MSV1" s="4" t="s">
        <v>37</v>
      </c>
      <c r="MSW1" s="4" t="s">
        <v>37</v>
      </c>
      <c r="MSX1" s="4" t="s">
        <v>37</v>
      </c>
      <c r="MSY1" s="4" t="s">
        <v>37</v>
      </c>
      <c r="MSZ1" s="4" t="s">
        <v>37</v>
      </c>
      <c r="MTA1" s="4" t="s">
        <v>37</v>
      </c>
      <c r="MTB1" s="4" t="s">
        <v>37</v>
      </c>
      <c r="MTC1" s="4" t="s">
        <v>37</v>
      </c>
      <c r="MTD1" s="4" t="s">
        <v>37</v>
      </c>
      <c r="MTE1" s="4" t="s">
        <v>37</v>
      </c>
      <c r="MTF1" s="4" t="s">
        <v>37</v>
      </c>
      <c r="MTG1" s="4" t="s">
        <v>37</v>
      </c>
      <c r="MTH1" s="4" t="s">
        <v>37</v>
      </c>
      <c r="MTI1" s="4" t="s">
        <v>37</v>
      </c>
      <c r="MTJ1" s="4" t="s">
        <v>37</v>
      </c>
      <c r="MTK1" s="4" t="s">
        <v>37</v>
      </c>
      <c r="MTL1" s="4" t="s">
        <v>37</v>
      </c>
      <c r="MTM1" s="4" t="s">
        <v>37</v>
      </c>
      <c r="MTN1" s="4" t="s">
        <v>37</v>
      </c>
      <c r="MTO1" s="4" t="s">
        <v>37</v>
      </c>
      <c r="MTP1" s="4" t="s">
        <v>37</v>
      </c>
      <c r="MTQ1" s="4" t="s">
        <v>37</v>
      </c>
      <c r="MTR1" s="4" t="s">
        <v>37</v>
      </c>
      <c r="MTS1" s="4" t="s">
        <v>37</v>
      </c>
      <c r="MTT1" s="4" t="s">
        <v>37</v>
      </c>
      <c r="MTU1" s="4" t="s">
        <v>37</v>
      </c>
      <c r="MTV1" s="4" t="s">
        <v>37</v>
      </c>
      <c r="MTW1" s="4" t="s">
        <v>37</v>
      </c>
      <c r="MTX1" s="4" t="s">
        <v>37</v>
      </c>
      <c r="MTY1" s="4" t="s">
        <v>37</v>
      </c>
      <c r="MTZ1" s="4" t="s">
        <v>37</v>
      </c>
      <c r="MUA1" s="4" t="s">
        <v>37</v>
      </c>
      <c r="MUB1" s="4" t="s">
        <v>37</v>
      </c>
      <c r="MUC1" s="4" t="s">
        <v>37</v>
      </c>
      <c r="MUD1" s="4" t="s">
        <v>37</v>
      </c>
      <c r="MUE1" s="4" t="s">
        <v>37</v>
      </c>
      <c r="MUF1" s="4" t="s">
        <v>37</v>
      </c>
      <c r="MUG1" s="4" t="s">
        <v>37</v>
      </c>
      <c r="MUH1" s="4" t="s">
        <v>37</v>
      </c>
      <c r="MUI1" s="4" t="s">
        <v>37</v>
      </c>
      <c r="MUJ1" s="4" t="s">
        <v>37</v>
      </c>
      <c r="MUK1" s="4" t="s">
        <v>37</v>
      </c>
      <c r="MUL1" s="4" t="s">
        <v>37</v>
      </c>
      <c r="MUM1" s="4" t="s">
        <v>37</v>
      </c>
      <c r="MUN1" s="4" t="s">
        <v>37</v>
      </c>
      <c r="MUO1" s="4" t="s">
        <v>37</v>
      </c>
      <c r="MUP1" s="4" t="s">
        <v>37</v>
      </c>
      <c r="MUQ1" s="4" t="s">
        <v>37</v>
      </c>
      <c r="MUR1" s="4" t="s">
        <v>37</v>
      </c>
      <c r="MUS1" s="4" t="s">
        <v>37</v>
      </c>
      <c r="MUT1" s="4" t="s">
        <v>37</v>
      </c>
      <c r="MUU1" s="4" t="s">
        <v>37</v>
      </c>
      <c r="MUV1" s="4" t="s">
        <v>37</v>
      </c>
      <c r="MUW1" s="4" t="s">
        <v>37</v>
      </c>
      <c r="MUX1" s="4" t="s">
        <v>37</v>
      </c>
      <c r="MUY1" s="4" t="s">
        <v>37</v>
      </c>
      <c r="MUZ1" s="4" t="s">
        <v>37</v>
      </c>
      <c r="MVA1" s="4" t="s">
        <v>37</v>
      </c>
      <c r="MVB1" s="4" t="s">
        <v>37</v>
      </c>
      <c r="MVC1" s="4" t="s">
        <v>37</v>
      </c>
      <c r="MVD1" s="4" t="s">
        <v>37</v>
      </c>
      <c r="MVE1" s="4" t="s">
        <v>37</v>
      </c>
      <c r="MVF1" s="4" t="s">
        <v>37</v>
      </c>
      <c r="MVG1" s="4" t="s">
        <v>37</v>
      </c>
      <c r="MVH1" s="4" t="s">
        <v>37</v>
      </c>
      <c r="MVI1" s="4" t="s">
        <v>37</v>
      </c>
      <c r="MVJ1" s="4" t="s">
        <v>37</v>
      </c>
      <c r="MVK1" s="4" t="s">
        <v>37</v>
      </c>
      <c r="MVL1" s="4" t="s">
        <v>37</v>
      </c>
      <c r="MVM1" s="4" t="s">
        <v>37</v>
      </c>
      <c r="MVN1" s="4" t="s">
        <v>37</v>
      </c>
      <c r="MVO1" s="4" t="s">
        <v>37</v>
      </c>
      <c r="MVP1" s="4" t="s">
        <v>37</v>
      </c>
      <c r="MVQ1" s="4" t="s">
        <v>37</v>
      </c>
      <c r="MVR1" s="4" t="s">
        <v>37</v>
      </c>
      <c r="MVS1" s="4" t="s">
        <v>37</v>
      </c>
      <c r="MVT1" s="4" t="s">
        <v>37</v>
      </c>
      <c r="MVU1" s="4" t="s">
        <v>37</v>
      </c>
      <c r="MVV1" s="4" t="s">
        <v>37</v>
      </c>
      <c r="MVW1" s="4" t="s">
        <v>37</v>
      </c>
      <c r="MVX1" s="4" t="s">
        <v>37</v>
      </c>
      <c r="MVY1" s="4" t="s">
        <v>37</v>
      </c>
      <c r="MVZ1" s="4" t="s">
        <v>37</v>
      </c>
      <c r="MWA1" s="4" t="s">
        <v>37</v>
      </c>
      <c r="MWB1" s="4" t="s">
        <v>37</v>
      </c>
      <c r="MWC1" s="4" t="s">
        <v>37</v>
      </c>
      <c r="MWD1" s="4" t="s">
        <v>37</v>
      </c>
      <c r="MWE1" s="4" t="s">
        <v>37</v>
      </c>
      <c r="MWF1" s="4" t="s">
        <v>37</v>
      </c>
      <c r="MWG1" s="4" t="s">
        <v>37</v>
      </c>
      <c r="MWH1" s="4" t="s">
        <v>37</v>
      </c>
      <c r="MWI1" s="4" t="s">
        <v>37</v>
      </c>
      <c r="MWJ1" s="4" t="s">
        <v>37</v>
      </c>
      <c r="MWK1" s="4" t="s">
        <v>37</v>
      </c>
      <c r="MWL1" s="4" t="s">
        <v>37</v>
      </c>
      <c r="MWM1" s="4" t="s">
        <v>37</v>
      </c>
      <c r="MWN1" s="4" t="s">
        <v>37</v>
      </c>
      <c r="MWO1" s="4" t="s">
        <v>37</v>
      </c>
      <c r="MWP1" s="4" t="s">
        <v>37</v>
      </c>
      <c r="MWQ1" s="4" t="s">
        <v>37</v>
      </c>
      <c r="MWR1" s="4" t="s">
        <v>37</v>
      </c>
      <c r="MWS1" s="4" t="s">
        <v>37</v>
      </c>
      <c r="MWT1" s="4" t="s">
        <v>37</v>
      </c>
      <c r="MWU1" s="4" t="s">
        <v>37</v>
      </c>
      <c r="MWV1" s="4" t="s">
        <v>37</v>
      </c>
      <c r="MWW1" s="4" t="s">
        <v>37</v>
      </c>
      <c r="MWX1" s="4" t="s">
        <v>37</v>
      </c>
      <c r="MWY1" s="4" t="s">
        <v>37</v>
      </c>
      <c r="MWZ1" s="4" t="s">
        <v>37</v>
      </c>
      <c r="MXA1" s="4" t="s">
        <v>37</v>
      </c>
      <c r="MXB1" s="4" t="s">
        <v>37</v>
      </c>
      <c r="MXC1" s="4" t="s">
        <v>37</v>
      </c>
      <c r="MXD1" s="4" t="s">
        <v>37</v>
      </c>
      <c r="MXE1" s="4" t="s">
        <v>37</v>
      </c>
      <c r="MXF1" s="4" t="s">
        <v>37</v>
      </c>
      <c r="MXG1" s="4" t="s">
        <v>37</v>
      </c>
      <c r="MXH1" s="4" t="s">
        <v>37</v>
      </c>
      <c r="MXI1" s="4" t="s">
        <v>37</v>
      </c>
      <c r="MXJ1" s="4" t="s">
        <v>37</v>
      </c>
      <c r="MXK1" s="4" t="s">
        <v>37</v>
      </c>
      <c r="MXL1" s="4" t="s">
        <v>37</v>
      </c>
      <c r="MXM1" s="4" t="s">
        <v>37</v>
      </c>
      <c r="MXN1" s="4" t="s">
        <v>37</v>
      </c>
      <c r="MXO1" s="4" t="s">
        <v>37</v>
      </c>
      <c r="MXP1" s="4" t="s">
        <v>37</v>
      </c>
      <c r="MXQ1" s="4" t="s">
        <v>37</v>
      </c>
      <c r="MXR1" s="4" t="s">
        <v>37</v>
      </c>
      <c r="MXS1" s="4" t="s">
        <v>37</v>
      </c>
      <c r="MXT1" s="4" t="s">
        <v>37</v>
      </c>
      <c r="MXU1" s="4" t="s">
        <v>37</v>
      </c>
      <c r="MXV1" s="4" t="s">
        <v>37</v>
      </c>
      <c r="MXW1" s="4" t="s">
        <v>37</v>
      </c>
      <c r="MXX1" s="4" t="s">
        <v>37</v>
      </c>
      <c r="MXY1" s="4" t="s">
        <v>37</v>
      </c>
      <c r="MXZ1" s="4" t="s">
        <v>37</v>
      </c>
      <c r="MYA1" s="4" t="s">
        <v>37</v>
      </c>
      <c r="MYB1" s="4" t="s">
        <v>37</v>
      </c>
      <c r="MYC1" s="4" t="s">
        <v>37</v>
      </c>
      <c r="MYD1" s="4" t="s">
        <v>37</v>
      </c>
      <c r="MYE1" s="4" t="s">
        <v>37</v>
      </c>
      <c r="MYF1" s="4" t="s">
        <v>37</v>
      </c>
      <c r="MYG1" s="4" t="s">
        <v>37</v>
      </c>
      <c r="MYH1" s="4" t="s">
        <v>37</v>
      </c>
      <c r="MYI1" s="4" t="s">
        <v>37</v>
      </c>
      <c r="MYJ1" s="4" t="s">
        <v>37</v>
      </c>
      <c r="MYK1" s="4" t="s">
        <v>37</v>
      </c>
      <c r="MYL1" s="4" t="s">
        <v>37</v>
      </c>
      <c r="MYM1" s="4" t="s">
        <v>37</v>
      </c>
      <c r="MYN1" s="4" t="s">
        <v>37</v>
      </c>
      <c r="MYO1" s="4" t="s">
        <v>37</v>
      </c>
      <c r="MYP1" s="4" t="s">
        <v>37</v>
      </c>
      <c r="MYQ1" s="4" t="s">
        <v>37</v>
      </c>
      <c r="MYR1" s="4" t="s">
        <v>37</v>
      </c>
      <c r="MYS1" s="4" t="s">
        <v>37</v>
      </c>
      <c r="MYT1" s="4" t="s">
        <v>37</v>
      </c>
      <c r="MYU1" s="4" t="s">
        <v>37</v>
      </c>
      <c r="MYV1" s="4" t="s">
        <v>37</v>
      </c>
      <c r="MYW1" s="4" t="s">
        <v>37</v>
      </c>
      <c r="MYX1" s="4" t="s">
        <v>37</v>
      </c>
      <c r="MYY1" s="4" t="s">
        <v>37</v>
      </c>
      <c r="MYZ1" s="4" t="s">
        <v>37</v>
      </c>
      <c r="MZA1" s="4" t="s">
        <v>37</v>
      </c>
      <c r="MZB1" s="4" t="s">
        <v>37</v>
      </c>
      <c r="MZC1" s="4" t="s">
        <v>37</v>
      </c>
      <c r="MZD1" s="4" t="s">
        <v>37</v>
      </c>
      <c r="MZE1" s="4" t="s">
        <v>37</v>
      </c>
      <c r="MZF1" s="4" t="s">
        <v>37</v>
      </c>
      <c r="MZG1" s="4" t="s">
        <v>37</v>
      </c>
      <c r="MZH1" s="4" t="s">
        <v>37</v>
      </c>
      <c r="MZI1" s="4" t="s">
        <v>37</v>
      </c>
      <c r="MZJ1" s="4" t="s">
        <v>37</v>
      </c>
      <c r="MZK1" s="4" t="s">
        <v>37</v>
      </c>
      <c r="MZL1" s="4" t="s">
        <v>37</v>
      </c>
      <c r="MZM1" s="4" t="s">
        <v>37</v>
      </c>
      <c r="MZN1" s="4" t="s">
        <v>37</v>
      </c>
      <c r="MZO1" s="4" t="s">
        <v>37</v>
      </c>
      <c r="MZP1" s="4" t="s">
        <v>37</v>
      </c>
      <c r="MZQ1" s="4" t="s">
        <v>37</v>
      </c>
      <c r="MZR1" s="4" t="s">
        <v>37</v>
      </c>
      <c r="MZS1" s="4" t="s">
        <v>37</v>
      </c>
      <c r="MZT1" s="4" t="s">
        <v>37</v>
      </c>
      <c r="MZU1" s="4" t="s">
        <v>37</v>
      </c>
      <c r="MZV1" s="4" t="s">
        <v>37</v>
      </c>
      <c r="MZW1" s="4" t="s">
        <v>37</v>
      </c>
      <c r="MZX1" s="4" t="s">
        <v>37</v>
      </c>
      <c r="MZY1" s="4" t="s">
        <v>37</v>
      </c>
      <c r="MZZ1" s="4" t="s">
        <v>37</v>
      </c>
      <c r="NAA1" s="4" t="s">
        <v>37</v>
      </c>
      <c r="NAB1" s="4" t="s">
        <v>37</v>
      </c>
      <c r="NAC1" s="4" t="s">
        <v>37</v>
      </c>
      <c r="NAD1" s="4" t="s">
        <v>37</v>
      </c>
      <c r="NAE1" s="4" t="s">
        <v>37</v>
      </c>
      <c r="NAF1" s="4" t="s">
        <v>37</v>
      </c>
      <c r="NAG1" s="4" t="s">
        <v>37</v>
      </c>
      <c r="NAH1" s="4" t="s">
        <v>37</v>
      </c>
      <c r="NAI1" s="4" t="s">
        <v>37</v>
      </c>
      <c r="NAJ1" s="4" t="s">
        <v>37</v>
      </c>
      <c r="NAK1" s="4" t="s">
        <v>37</v>
      </c>
      <c r="NAL1" s="4" t="s">
        <v>37</v>
      </c>
      <c r="NAM1" s="4" t="s">
        <v>37</v>
      </c>
      <c r="NAN1" s="4" t="s">
        <v>37</v>
      </c>
      <c r="NAO1" s="4" t="s">
        <v>37</v>
      </c>
      <c r="NAP1" s="4" t="s">
        <v>37</v>
      </c>
      <c r="NAQ1" s="4" t="s">
        <v>37</v>
      </c>
      <c r="NAR1" s="4" t="s">
        <v>37</v>
      </c>
      <c r="NAS1" s="4" t="s">
        <v>37</v>
      </c>
      <c r="NAT1" s="4" t="s">
        <v>37</v>
      </c>
      <c r="NAU1" s="4" t="s">
        <v>37</v>
      </c>
      <c r="NAV1" s="4" t="s">
        <v>37</v>
      </c>
      <c r="NAW1" s="4" t="s">
        <v>37</v>
      </c>
      <c r="NAX1" s="4" t="s">
        <v>37</v>
      </c>
      <c r="NAY1" s="4" t="s">
        <v>37</v>
      </c>
      <c r="NAZ1" s="4" t="s">
        <v>37</v>
      </c>
      <c r="NBA1" s="4" t="s">
        <v>37</v>
      </c>
      <c r="NBB1" s="4" t="s">
        <v>37</v>
      </c>
      <c r="NBC1" s="4" t="s">
        <v>37</v>
      </c>
      <c r="NBD1" s="4" t="s">
        <v>37</v>
      </c>
      <c r="NBE1" s="4" t="s">
        <v>37</v>
      </c>
      <c r="NBF1" s="4" t="s">
        <v>37</v>
      </c>
      <c r="NBG1" s="4" t="s">
        <v>37</v>
      </c>
      <c r="NBH1" s="4" t="s">
        <v>37</v>
      </c>
      <c r="NBI1" s="4" t="s">
        <v>37</v>
      </c>
      <c r="NBJ1" s="4" t="s">
        <v>37</v>
      </c>
      <c r="NBK1" s="4" t="s">
        <v>37</v>
      </c>
      <c r="NBL1" s="4" t="s">
        <v>37</v>
      </c>
      <c r="NBM1" s="4" t="s">
        <v>37</v>
      </c>
      <c r="NBN1" s="4" t="s">
        <v>37</v>
      </c>
      <c r="NBO1" s="4" t="s">
        <v>37</v>
      </c>
      <c r="NBP1" s="4" t="s">
        <v>37</v>
      </c>
      <c r="NBQ1" s="4" t="s">
        <v>37</v>
      </c>
      <c r="NBR1" s="4" t="s">
        <v>37</v>
      </c>
      <c r="NBS1" s="4" t="s">
        <v>37</v>
      </c>
      <c r="NBT1" s="4" t="s">
        <v>37</v>
      </c>
      <c r="NBU1" s="4" t="s">
        <v>37</v>
      </c>
      <c r="NBV1" s="4" t="s">
        <v>37</v>
      </c>
      <c r="NBW1" s="4" t="s">
        <v>37</v>
      </c>
      <c r="NBX1" s="4" t="s">
        <v>37</v>
      </c>
      <c r="NBY1" s="4" t="s">
        <v>37</v>
      </c>
      <c r="NBZ1" s="4" t="s">
        <v>37</v>
      </c>
      <c r="NCA1" s="4" t="s">
        <v>37</v>
      </c>
      <c r="NCB1" s="4" t="s">
        <v>37</v>
      </c>
      <c r="NCC1" s="4" t="s">
        <v>37</v>
      </c>
      <c r="NCD1" s="4" t="s">
        <v>37</v>
      </c>
      <c r="NCE1" s="4" t="s">
        <v>37</v>
      </c>
      <c r="NCF1" s="4" t="s">
        <v>37</v>
      </c>
      <c r="NCG1" s="4" t="s">
        <v>37</v>
      </c>
      <c r="NCH1" s="4" t="s">
        <v>37</v>
      </c>
      <c r="NCI1" s="4" t="s">
        <v>37</v>
      </c>
      <c r="NCJ1" s="4" t="s">
        <v>37</v>
      </c>
      <c r="NCK1" s="4" t="s">
        <v>37</v>
      </c>
      <c r="NCL1" s="4" t="s">
        <v>37</v>
      </c>
      <c r="NCM1" s="4" t="s">
        <v>37</v>
      </c>
      <c r="NCN1" s="4" t="s">
        <v>37</v>
      </c>
      <c r="NCO1" s="4" t="s">
        <v>37</v>
      </c>
      <c r="NCP1" s="4" t="s">
        <v>37</v>
      </c>
      <c r="NCQ1" s="4" t="s">
        <v>37</v>
      </c>
      <c r="NCR1" s="4" t="s">
        <v>37</v>
      </c>
      <c r="NCS1" s="4" t="s">
        <v>37</v>
      </c>
      <c r="NCT1" s="4" t="s">
        <v>37</v>
      </c>
      <c r="NCU1" s="4" t="s">
        <v>37</v>
      </c>
      <c r="NCV1" s="4" t="s">
        <v>37</v>
      </c>
      <c r="NCW1" s="4" t="s">
        <v>37</v>
      </c>
      <c r="NCX1" s="4" t="s">
        <v>37</v>
      </c>
      <c r="NCY1" s="4" t="s">
        <v>37</v>
      </c>
      <c r="NCZ1" s="4" t="s">
        <v>37</v>
      </c>
      <c r="NDA1" s="4" t="s">
        <v>37</v>
      </c>
      <c r="NDB1" s="4" t="s">
        <v>37</v>
      </c>
      <c r="NDC1" s="4" t="s">
        <v>37</v>
      </c>
      <c r="NDD1" s="4" t="s">
        <v>37</v>
      </c>
      <c r="NDE1" s="4" t="s">
        <v>37</v>
      </c>
      <c r="NDF1" s="4" t="s">
        <v>37</v>
      </c>
      <c r="NDG1" s="4" t="s">
        <v>37</v>
      </c>
      <c r="NDH1" s="4" t="s">
        <v>37</v>
      </c>
      <c r="NDI1" s="4" t="s">
        <v>37</v>
      </c>
      <c r="NDJ1" s="4" t="s">
        <v>37</v>
      </c>
      <c r="NDK1" s="4" t="s">
        <v>37</v>
      </c>
      <c r="NDL1" s="4" t="s">
        <v>37</v>
      </c>
      <c r="NDM1" s="4" t="s">
        <v>37</v>
      </c>
      <c r="NDN1" s="4" t="s">
        <v>37</v>
      </c>
      <c r="NDO1" s="4" t="s">
        <v>37</v>
      </c>
      <c r="NDP1" s="4" t="s">
        <v>37</v>
      </c>
      <c r="NDQ1" s="4" t="s">
        <v>37</v>
      </c>
      <c r="NDR1" s="4" t="s">
        <v>37</v>
      </c>
      <c r="NDS1" s="4" t="s">
        <v>37</v>
      </c>
      <c r="NDT1" s="4" t="s">
        <v>37</v>
      </c>
      <c r="NDU1" s="4" t="s">
        <v>37</v>
      </c>
      <c r="NDV1" s="4" t="s">
        <v>37</v>
      </c>
      <c r="NDW1" s="4" t="s">
        <v>37</v>
      </c>
      <c r="NDX1" s="4" t="s">
        <v>37</v>
      </c>
      <c r="NDY1" s="4" t="s">
        <v>37</v>
      </c>
      <c r="NDZ1" s="4" t="s">
        <v>37</v>
      </c>
      <c r="NEA1" s="4" t="s">
        <v>37</v>
      </c>
      <c r="NEB1" s="4" t="s">
        <v>37</v>
      </c>
      <c r="NEC1" s="4" t="s">
        <v>37</v>
      </c>
      <c r="NED1" s="4" t="s">
        <v>37</v>
      </c>
      <c r="NEE1" s="4" t="s">
        <v>37</v>
      </c>
      <c r="NEF1" s="4" t="s">
        <v>37</v>
      </c>
      <c r="NEG1" s="4" t="s">
        <v>37</v>
      </c>
      <c r="NEH1" s="4" t="s">
        <v>37</v>
      </c>
      <c r="NEI1" s="4" t="s">
        <v>37</v>
      </c>
      <c r="NEJ1" s="4" t="s">
        <v>37</v>
      </c>
      <c r="NEK1" s="4" t="s">
        <v>37</v>
      </c>
      <c r="NEL1" s="4" t="s">
        <v>37</v>
      </c>
      <c r="NEM1" s="4" t="s">
        <v>37</v>
      </c>
      <c r="NEN1" s="4" t="s">
        <v>37</v>
      </c>
      <c r="NEO1" s="4" t="s">
        <v>37</v>
      </c>
      <c r="NEP1" s="4" t="s">
        <v>37</v>
      </c>
      <c r="NEQ1" s="4" t="s">
        <v>37</v>
      </c>
      <c r="NER1" s="4" t="s">
        <v>37</v>
      </c>
      <c r="NES1" s="4" t="s">
        <v>37</v>
      </c>
      <c r="NET1" s="4" t="s">
        <v>37</v>
      </c>
      <c r="NEU1" s="4" t="s">
        <v>37</v>
      </c>
      <c r="NEV1" s="4" t="s">
        <v>37</v>
      </c>
      <c r="NEW1" s="4" t="s">
        <v>37</v>
      </c>
      <c r="NEX1" s="4" t="s">
        <v>37</v>
      </c>
      <c r="NEY1" s="4" t="s">
        <v>37</v>
      </c>
      <c r="NEZ1" s="4" t="s">
        <v>37</v>
      </c>
      <c r="NFA1" s="4" t="s">
        <v>37</v>
      </c>
      <c r="NFB1" s="4" t="s">
        <v>37</v>
      </c>
      <c r="NFC1" s="4" t="s">
        <v>37</v>
      </c>
      <c r="NFD1" s="4" t="s">
        <v>37</v>
      </c>
      <c r="NFE1" s="4" t="s">
        <v>37</v>
      </c>
      <c r="NFF1" s="4" t="s">
        <v>37</v>
      </c>
      <c r="NFG1" s="4" t="s">
        <v>37</v>
      </c>
      <c r="NFH1" s="4" t="s">
        <v>37</v>
      </c>
      <c r="NFI1" s="4" t="s">
        <v>37</v>
      </c>
      <c r="NFJ1" s="4" t="s">
        <v>37</v>
      </c>
      <c r="NFK1" s="4" t="s">
        <v>37</v>
      </c>
      <c r="NFL1" s="4" t="s">
        <v>37</v>
      </c>
      <c r="NFM1" s="4" t="s">
        <v>37</v>
      </c>
      <c r="NFN1" s="4" t="s">
        <v>37</v>
      </c>
      <c r="NFO1" s="4" t="s">
        <v>37</v>
      </c>
      <c r="NFP1" s="4" t="s">
        <v>37</v>
      </c>
      <c r="NFQ1" s="4" t="s">
        <v>37</v>
      </c>
      <c r="NFR1" s="4" t="s">
        <v>37</v>
      </c>
      <c r="NFS1" s="4" t="s">
        <v>37</v>
      </c>
      <c r="NFT1" s="4" t="s">
        <v>37</v>
      </c>
      <c r="NFU1" s="4" t="s">
        <v>37</v>
      </c>
      <c r="NFV1" s="4" t="s">
        <v>37</v>
      </c>
      <c r="NFW1" s="4" t="s">
        <v>37</v>
      </c>
      <c r="NFX1" s="4" t="s">
        <v>37</v>
      </c>
      <c r="NFY1" s="4" t="s">
        <v>37</v>
      </c>
      <c r="NFZ1" s="4" t="s">
        <v>37</v>
      </c>
      <c r="NGA1" s="4" t="s">
        <v>37</v>
      </c>
      <c r="NGB1" s="4" t="s">
        <v>37</v>
      </c>
      <c r="NGC1" s="4" t="s">
        <v>37</v>
      </c>
      <c r="NGD1" s="4" t="s">
        <v>37</v>
      </c>
      <c r="NGE1" s="4" t="s">
        <v>37</v>
      </c>
      <c r="NGF1" s="4" t="s">
        <v>37</v>
      </c>
      <c r="NGG1" s="4" t="s">
        <v>37</v>
      </c>
      <c r="NGH1" s="4" t="s">
        <v>37</v>
      </c>
      <c r="NGI1" s="4" t="s">
        <v>37</v>
      </c>
      <c r="NGJ1" s="4" t="s">
        <v>37</v>
      </c>
      <c r="NGK1" s="4" t="s">
        <v>37</v>
      </c>
      <c r="NGL1" s="4" t="s">
        <v>37</v>
      </c>
      <c r="NGM1" s="4" t="s">
        <v>37</v>
      </c>
      <c r="NGN1" s="4" t="s">
        <v>37</v>
      </c>
      <c r="NGO1" s="4" t="s">
        <v>37</v>
      </c>
      <c r="NGP1" s="4" t="s">
        <v>37</v>
      </c>
      <c r="NGQ1" s="4" t="s">
        <v>37</v>
      </c>
      <c r="NGR1" s="4" t="s">
        <v>37</v>
      </c>
      <c r="NGS1" s="4" t="s">
        <v>37</v>
      </c>
      <c r="NGT1" s="4" t="s">
        <v>37</v>
      </c>
      <c r="NGU1" s="4" t="s">
        <v>37</v>
      </c>
      <c r="NGV1" s="4" t="s">
        <v>37</v>
      </c>
      <c r="NGW1" s="4" t="s">
        <v>37</v>
      </c>
      <c r="NGX1" s="4" t="s">
        <v>37</v>
      </c>
      <c r="NGY1" s="4" t="s">
        <v>37</v>
      </c>
      <c r="NGZ1" s="4" t="s">
        <v>37</v>
      </c>
      <c r="NHA1" s="4" t="s">
        <v>37</v>
      </c>
      <c r="NHB1" s="4" t="s">
        <v>37</v>
      </c>
      <c r="NHC1" s="4" t="s">
        <v>37</v>
      </c>
      <c r="NHD1" s="4" t="s">
        <v>37</v>
      </c>
      <c r="NHE1" s="4" t="s">
        <v>37</v>
      </c>
      <c r="NHF1" s="4" t="s">
        <v>37</v>
      </c>
      <c r="NHG1" s="4" t="s">
        <v>37</v>
      </c>
      <c r="NHH1" s="4" t="s">
        <v>37</v>
      </c>
      <c r="NHI1" s="4" t="s">
        <v>37</v>
      </c>
      <c r="NHJ1" s="4" t="s">
        <v>37</v>
      </c>
      <c r="NHK1" s="4" t="s">
        <v>37</v>
      </c>
      <c r="NHL1" s="4" t="s">
        <v>37</v>
      </c>
      <c r="NHM1" s="4" t="s">
        <v>37</v>
      </c>
      <c r="NHN1" s="4" t="s">
        <v>37</v>
      </c>
      <c r="NHO1" s="4" t="s">
        <v>37</v>
      </c>
      <c r="NHP1" s="4" t="s">
        <v>37</v>
      </c>
      <c r="NHQ1" s="4" t="s">
        <v>37</v>
      </c>
      <c r="NHR1" s="4" t="s">
        <v>37</v>
      </c>
      <c r="NHS1" s="4" t="s">
        <v>37</v>
      </c>
      <c r="NHT1" s="4" t="s">
        <v>37</v>
      </c>
      <c r="NHU1" s="4" t="s">
        <v>37</v>
      </c>
      <c r="NHV1" s="4" t="s">
        <v>37</v>
      </c>
      <c r="NHW1" s="4" t="s">
        <v>37</v>
      </c>
      <c r="NHX1" s="4" t="s">
        <v>37</v>
      </c>
      <c r="NHY1" s="4" t="s">
        <v>37</v>
      </c>
      <c r="NHZ1" s="4" t="s">
        <v>37</v>
      </c>
      <c r="NIA1" s="4" t="s">
        <v>37</v>
      </c>
      <c r="NIB1" s="4" t="s">
        <v>37</v>
      </c>
      <c r="NIC1" s="4" t="s">
        <v>37</v>
      </c>
      <c r="NID1" s="4" t="s">
        <v>37</v>
      </c>
      <c r="NIE1" s="4" t="s">
        <v>37</v>
      </c>
      <c r="NIF1" s="4" t="s">
        <v>37</v>
      </c>
      <c r="NIG1" s="4" t="s">
        <v>37</v>
      </c>
      <c r="NIH1" s="4" t="s">
        <v>37</v>
      </c>
      <c r="NII1" s="4" t="s">
        <v>37</v>
      </c>
      <c r="NIJ1" s="4" t="s">
        <v>37</v>
      </c>
      <c r="NIK1" s="4" t="s">
        <v>37</v>
      </c>
      <c r="NIL1" s="4" t="s">
        <v>37</v>
      </c>
      <c r="NIM1" s="4" t="s">
        <v>37</v>
      </c>
      <c r="NIN1" s="4" t="s">
        <v>37</v>
      </c>
      <c r="NIO1" s="4" t="s">
        <v>37</v>
      </c>
      <c r="NIP1" s="4" t="s">
        <v>37</v>
      </c>
      <c r="NIQ1" s="4" t="s">
        <v>37</v>
      </c>
      <c r="NIR1" s="4" t="s">
        <v>37</v>
      </c>
      <c r="NIS1" s="4" t="s">
        <v>37</v>
      </c>
      <c r="NIT1" s="4" t="s">
        <v>37</v>
      </c>
      <c r="NIU1" s="4" t="s">
        <v>37</v>
      </c>
      <c r="NIV1" s="4" t="s">
        <v>37</v>
      </c>
      <c r="NIW1" s="4" t="s">
        <v>37</v>
      </c>
      <c r="NIX1" s="4" t="s">
        <v>37</v>
      </c>
      <c r="NIY1" s="4" t="s">
        <v>37</v>
      </c>
      <c r="NIZ1" s="4" t="s">
        <v>37</v>
      </c>
      <c r="NJA1" s="4" t="s">
        <v>37</v>
      </c>
      <c r="NJB1" s="4" t="s">
        <v>37</v>
      </c>
      <c r="NJC1" s="4" t="s">
        <v>37</v>
      </c>
      <c r="NJD1" s="4" t="s">
        <v>37</v>
      </c>
      <c r="NJE1" s="4" t="s">
        <v>37</v>
      </c>
      <c r="NJF1" s="4" t="s">
        <v>37</v>
      </c>
      <c r="NJG1" s="4" t="s">
        <v>37</v>
      </c>
      <c r="NJH1" s="4" t="s">
        <v>37</v>
      </c>
      <c r="NJI1" s="4" t="s">
        <v>37</v>
      </c>
      <c r="NJJ1" s="4" t="s">
        <v>37</v>
      </c>
      <c r="NJK1" s="4" t="s">
        <v>37</v>
      </c>
      <c r="NJL1" s="4" t="s">
        <v>37</v>
      </c>
      <c r="NJM1" s="4" t="s">
        <v>37</v>
      </c>
      <c r="NJN1" s="4" t="s">
        <v>37</v>
      </c>
      <c r="NJO1" s="4" t="s">
        <v>37</v>
      </c>
      <c r="NJP1" s="4" t="s">
        <v>37</v>
      </c>
      <c r="NJQ1" s="4" t="s">
        <v>37</v>
      </c>
      <c r="NJR1" s="4" t="s">
        <v>37</v>
      </c>
      <c r="NJS1" s="4" t="s">
        <v>37</v>
      </c>
      <c r="NJT1" s="4" t="s">
        <v>37</v>
      </c>
      <c r="NJU1" s="4" t="s">
        <v>37</v>
      </c>
      <c r="NJV1" s="4" t="s">
        <v>37</v>
      </c>
      <c r="NJW1" s="4" t="s">
        <v>37</v>
      </c>
      <c r="NJX1" s="4" t="s">
        <v>37</v>
      </c>
      <c r="NJY1" s="4" t="s">
        <v>37</v>
      </c>
      <c r="NJZ1" s="4" t="s">
        <v>37</v>
      </c>
      <c r="NKA1" s="4" t="s">
        <v>37</v>
      </c>
      <c r="NKB1" s="4" t="s">
        <v>37</v>
      </c>
      <c r="NKC1" s="4" t="s">
        <v>37</v>
      </c>
      <c r="NKD1" s="4" t="s">
        <v>37</v>
      </c>
      <c r="NKE1" s="4" t="s">
        <v>37</v>
      </c>
      <c r="NKF1" s="4" t="s">
        <v>37</v>
      </c>
      <c r="NKG1" s="4" t="s">
        <v>37</v>
      </c>
      <c r="NKH1" s="4" t="s">
        <v>37</v>
      </c>
      <c r="NKI1" s="4" t="s">
        <v>37</v>
      </c>
      <c r="NKJ1" s="4" t="s">
        <v>37</v>
      </c>
      <c r="NKK1" s="4" t="s">
        <v>37</v>
      </c>
      <c r="NKL1" s="4" t="s">
        <v>37</v>
      </c>
      <c r="NKM1" s="4" t="s">
        <v>37</v>
      </c>
      <c r="NKN1" s="4" t="s">
        <v>37</v>
      </c>
      <c r="NKO1" s="4" t="s">
        <v>37</v>
      </c>
      <c r="NKP1" s="4" t="s">
        <v>37</v>
      </c>
      <c r="NKQ1" s="4" t="s">
        <v>37</v>
      </c>
      <c r="NKR1" s="4" t="s">
        <v>37</v>
      </c>
      <c r="NKS1" s="4" t="s">
        <v>37</v>
      </c>
      <c r="NKT1" s="4" t="s">
        <v>37</v>
      </c>
      <c r="NKU1" s="4" t="s">
        <v>37</v>
      </c>
      <c r="NKV1" s="4" t="s">
        <v>37</v>
      </c>
      <c r="NKW1" s="4" t="s">
        <v>37</v>
      </c>
      <c r="NKX1" s="4" t="s">
        <v>37</v>
      </c>
      <c r="NKY1" s="4" t="s">
        <v>37</v>
      </c>
      <c r="NKZ1" s="4" t="s">
        <v>37</v>
      </c>
      <c r="NLA1" s="4" t="s">
        <v>37</v>
      </c>
      <c r="NLB1" s="4" t="s">
        <v>37</v>
      </c>
      <c r="NLC1" s="4" t="s">
        <v>37</v>
      </c>
      <c r="NLD1" s="4" t="s">
        <v>37</v>
      </c>
      <c r="NLE1" s="4" t="s">
        <v>37</v>
      </c>
      <c r="NLF1" s="4" t="s">
        <v>37</v>
      </c>
      <c r="NLG1" s="4" t="s">
        <v>37</v>
      </c>
      <c r="NLH1" s="4" t="s">
        <v>37</v>
      </c>
      <c r="NLI1" s="4" t="s">
        <v>37</v>
      </c>
      <c r="NLJ1" s="4" t="s">
        <v>37</v>
      </c>
      <c r="NLK1" s="4" t="s">
        <v>37</v>
      </c>
      <c r="NLL1" s="4" t="s">
        <v>37</v>
      </c>
      <c r="NLM1" s="4" t="s">
        <v>37</v>
      </c>
      <c r="NLN1" s="4" t="s">
        <v>37</v>
      </c>
      <c r="NLO1" s="4" t="s">
        <v>37</v>
      </c>
      <c r="NLP1" s="4" t="s">
        <v>37</v>
      </c>
      <c r="NLQ1" s="4" t="s">
        <v>37</v>
      </c>
      <c r="NLR1" s="4" t="s">
        <v>37</v>
      </c>
      <c r="NLS1" s="4" t="s">
        <v>37</v>
      </c>
      <c r="NLT1" s="4" t="s">
        <v>37</v>
      </c>
      <c r="NLU1" s="4" t="s">
        <v>37</v>
      </c>
      <c r="NLV1" s="4" t="s">
        <v>37</v>
      </c>
      <c r="NLW1" s="4" t="s">
        <v>37</v>
      </c>
      <c r="NLX1" s="4" t="s">
        <v>37</v>
      </c>
      <c r="NLY1" s="4" t="s">
        <v>37</v>
      </c>
      <c r="NLZ1" s="4" t="s">
        <v>37</v>
      </c>
      <c r="NMA1" s="4" t="s">
        <v>37</v>
      </c>
      <c r="NMB1" s="4" t="s">
        <v>37</v>
      </c>
      <c r="NMC1" s="4" t="s">
        <v>37</v>
      </c>
      <c r="NMD1" s="4" t="s">
        <v>37</v>
      </c>
      <c r="NME1" s="4" t="s">
        <v>37</v>
      </c>
      <c r="NMF1" s="4" t="s">
        <v>37</v>
      </c>
      <c r="NMG1" s="4" t="s">
        <v>37</v>
      </c>
      <c r="NMH1" s="4" t="s">
        <v>37</v>
      </c>
      <c r="NMI1" s="4" t="s">
        <v>37</v>
      </c>
      <c r="NMJ1" s="4" t="s">
        <v>37</v>
      </c>
      <c r="NMK1" s="4" t="s">
        <v>37</v>
      </c>
      <c r="NML1" s="4" t="s">
        <v>37</v>
      </c>
      <c r="NMM1" s="4" t="s">
        <v>37</v>
      </c>
      <c r="NMN1" s="4" t="s">
        <v>37</v>
      </c>
      <c r="NMO1" s="4" t="s">
        <v>37</v>
      </c>
      <c r="NMP1" s="4" t="s">
        <v>37</v>
      </c>
      <c r="NMQ1" s="4" t="s">
        <v>37</v>
      </c>
      <c r="NMR1" s="4" t="s">
        <v>37</v>
      </c>
      <c r="NMS1" s="4" t="s">
        <v>37</v>
      </c>
      <c r="NMT1" s="4" t="s">
        <v>37</v>
      </c>
      <c r="NMU1" s="4" t="s">
        <v>37</v>
      </c>
      <c r="NMV1" s="4" t="s">
        <v>37</v>
      </c>
      <c r="NMW1" s="4" t="s">
        <v>37</v>
      </c>
      <c r="NMX1" s="4" t="s">
        <v>37</v>
      </c>
      <c r="NMY1" s="4" t="s">
        <v>37</v>
      </c>
      <c r="NMZ1" s="4" t="s">
        <v>37</v>
      </c>
      <c r="NNA1" s="4" t="s">
        <v>37</v>
      </c>
      <c r="NNB1" s="4" t="s">
        <v>37</v>
      </c>
      <c r="NNC1" s="4" t="s">
        <v>37</v>
      </c>
      <c r="NND1" s="4" t="s">
        <v>37</v>
      </c>
      <c r="NNE1" s="4" t="s">
        <v>37</v>
      </c>
      <c r="NNF1" s="4" t="s">
        <v>37</v>
      </c>
      <c r="NNG1" s="4" t="s">
        <v>37</v>
      </c>
      <c r="NNH1" s="4" t="s">
        <v>37</v>
      </c>
      <c r="NNI1" s="4" t="s">
        <v>37</v>
      </c>
      <c r="NNJ1" s="4" t="s">
        <v>37</v>
      </c>
      <c r="NNK1" s="4" t="s">
        <v>37</v>
      </c>
      <c r="NNL1" s="4" t="s">
        <v>37</v>
      </c>
      <c r="NNM1" s="4" t="s">
        <v>37</v>
      </c>
      <c r="NNN1" s="4" t="s">
        <v>37</v>
      </c>
      <c r="NNO1" s="4" t="s">
        <v>37</v>
      </c>
      <c r="NNP1" s="4" t="s">
        <v>37</v>
      </c>
      <c r="NNQ1" s="4" t="s">
        <v>37</v>
      </c>
      <c r="NNR1" s="4" t="s">
        <v>37</v>
      </c>
      <c r="NNS1" s="4" t="s">
        <v>37</v>
      </c>
      <c r="NNT1" s="4" t="s">
        <v>37</v>
      </c>
      <c r="NNU1" s="4" t="s">
        <v>37</v>
      </c>
      <c r="NNV1" s="4" t="s">
        <v>37</v>
      </c>
      <c r="NNW1" s="4" t="s">
        <v>37</v>
      </c>
      <c r="NNX1" s="4" t="s">
        <v>37</v>
      </c>
      <c r="NNY1" s="4" t="s">
        <v>37</v>
      </c>
      <c r="NNZ1" s="4" t="s">
        <v>37</v>
      </c>
      <c r="NOA1" s="4" t="s">
        <v>37</v>
      </c>
      <c r="NOB1" s="4" t="s">
        <v>37</v>
      </c>
      <c r="NOC1" s="4" t="s">
        <v>37</v>
      </c>
      <c r="NOD1" s="4" t="s">
        <v>37</v>
      </c>
      <c r="NOE1" s="4" t="s">
        <v>37</v>
      </c>
      <c r="NOF1" s="4" t="s">
        <v>37</v>
      </c>
      <c r="NOG1" s="4" t="s">
        <v>37</v>
      </c>
      <c r="NOH1" s="4" t="s">
        <v>37</v>
      </c>
      <c r="NOI1" s="4" t="s">
        <v>37</v>
      </c>
      <c r="NOJ1" s="4" t="s">
        <v>37</v>
      </c>
      <c r="NOK1" s="4" t="s">
        <v>37</v>
      </c>
      <c r="NOL1" s="4" t="s">
        <v>37</v>
      </c>
      <c r="NOM1" s="4" t="s">
        <v>37</v>
      </c>
      <c r="NON1" s="4" t="s">
        <v>37</v>
      </c>
      <c r="NOO1" s="4" t="s">
        <v>37</v>
      </c>
      <c r="NOP1" s="4" t="s">
        <v>37</v>
      </c>
      <c r="NOQ1" s="4" t="s">
        <v>37</v>
      </c>
      <c r="NOR1" s="4" t="s">
        <v>37</v>
      </c>
      <c r="NOS1" s="4" t="s">
        <v>37</v>
      </c>
      <c r="NOT1" s="4" t="s">
        <v>37</v>
      </c>
      <c r="NOU1" s="4" t="s">
        <v>37</v>
      </c>
      <c r="NOV1" s="4" t="s">
        <v>37</v>
      </c>
      <c r="NOW1" s="4" t="s">
        <v>37</v>
      </c>
      <c r="NOX1" s="4" t="s">
        <v>37</v>
      </c>
      <c r="NOY1" s="4" t="s">
        <v>37</v>
      </c>
      <c r="NOZ1" s="4" t="s">
        <v>37</v>
      </c>
      <c r="NPA1" s="4" t="s">
        <v>37</v>
      </c>
      <c r="NPB1" s="4" t="s">
        <v>37</v>
      </c>
      <c r="NPC1" s="4" t="s">
        <v>37</v>
      </c>
      <c r="NPD1" s="4" t="s">
        <v>37</v>
      </c>
      <c r="NPE1" s="4" t="s">
        <v>37</v>
      </c>
      <c r="NPF1" s="4" t="s">
        <v>37</v>
      </c>
      <c r="NPG1" s="4" t="s">
        <v>37</v>
      </c>
      <c r="NPH1" s="4" t="s">
        <v>37</v>
      </c>
      <c r="NPI1" s="4" t="s">
        <v>37</v>
      </c>
      <c r="NPJ1" s="4" t="s">
        <v>37</v>
      </c>
      <c r="NPK1" s="4" t="s">
        <v>37</v>
      </c>
      <c r="NPL1" s="4" t="s">
        <v>37</v>
      </c>
      <c r="NPM1" s="4" t="s">
        <v>37</v>
      </c>
      <c r="NPN1" s="4" t="s">
        <v>37</v>
      </c>
      <c r="NPO1" s="4" t="s">
        <v>37</v>
      </c>
      <c r="NPP1" s="4" t="s">
        <v>37</v>
      </c>
      <c r="NPQ1" s="4" t="s">
        <v>37</v>
      </c>
      <c r="NPR1" s="4" t="s">
        <v>37</v>
      </c>
      <c r="NPS1" s="4" t="s">
        <v>37</v>
      </c>
      <c r="NPT1" s="4" t="s">
        <v>37</v>
      </c>
      <c r="NPU1" s="4" t="s">
        <v>37</v>
      </c>
      <c r="NPV1" s="4" t="s">
        <v>37</v>
      </c>
      <c r="NPW1" s="4" t="s">
        <v>37</v>
      </c>
      <c r="NPX1" s="4" t="s">
        <v>37</v>
      </c>
      <c r="NPY1" s="4" t="s">
        <v>37</v>
      </c>
      <c r="NPZ1" s="4" t="s">
        <v>37</v>
      </c>
      <c r="NQA1" s="4" t="s">
        <v>37</v>
      </c>
      <c r="NQB1" s="4" t="s">
        <v>37</v>
      </c>
      <c r="NQC1" s="4" t="s">
        <v>37</v>
      </c>
      <c r="NQD1" s="4" t="s">
        <v>37</v>
      </c>
      <c r="NQE1" s="4" t="s">
        <v>37</v>
      </c>
      <c r="NQF1" s="4" t="s">
        <v>37</v>
      </c>
      <c r="NQG1" s="4" t="s">
        <v>37</v>
      </c>
      <c r="NQH1" s="4" t="s">
        <v>37</v>
      </c>
      <c r="NQI1" s="4" t="s">
        <v>37</v>
      </c>
      <c r="NQJ1" s="4" t="s">
        <v>37</v>
      </c>
      <c r="NQK1" s="4" t="s">
        <v>37</v>
      </c>
      <c r="NQL1" s="4" t="s">
        <v>37</v>
      </c>
      <c r="NQM1" s="4" t="s">
        <v>37</v>
      </c>
      <c r="NQN1" s="4" t="s">
        <v>37</v>
      </c>
      <c r="NQO1" s="4" t="s">
        <v>37</v>
      </c>
      <c r="NQP1" s="4" t="s">
        <v>37</v>
      </c>
      <c r="NQQ1" s="4" t="s">
        <v>37</v>
      </c>
      <c r="NQR1" s="4" t="s">
        <v>37</v>
      </c>
      <c r="NQS1" s="4" t="s">
        <v>37</v>
      </c>
      <c r="NQT1" s="4" t="s">
        <v>37</v>
      </c>
      <c r="NQU1" s="4" t="s">
        <v>37</v>
      </c>
      <c r="NQV1" s="4" t="s">
        <v>37</v>
      </c>
      <c r="NQW1" s="4" t="s">
        <v>37</v>
      </c>
      <c r="NQX1" s="4" t="s">
        <v>37</v>
      </c>
      <c r="NQY1" s="4" t="s">
        <v>37</v>
      </c>
      <c r="NQZ1" s="4" t="s">
        <v>37</v>
      </c>
      <c r="NRA1" s="4" t="s">
        <v>37</v>
      </c>
      <c r="NRB1" s="4" t="s">
        <v>37</v>
      </c>
      <c r="NRC1" s="4" t="s">
        <v>37</v>
      </c>
      <c r="NRD1" s="4" t="s">
        <v>37</v>
      </c>
      <c r="NRE1" s="4" t="s">
        <v>37</v>
      </c>
      <c r="NRF1" s="4" t="s">
        <v>37</v>
      </c>
      <c r="NRG1" s="4" t="s">
        <v>37</v>
      </c>
      <c r="NRH1" s="4" t="s">
        <v>37</v>
      </c>
      <c r="NRI1" s="4" t="s">
        <v>37</v>
      </c>
      <c r="NRJ1" s="4" t="s">
        <v>37</v>
      </c>
      <c r="NRK1" s="4" t="s">
        <v>37</v>
      </c>
      <c r="NRL1" s="4" t="s">
        <v>37</v>
      </c>
      <c r="NRM1" s="4" t="s">
        <v>37</v>
      </c>
      <c r="NRN1" s="4" t="s">
        <v>37</v>
      </c>
      <c r="NRO1" s="4" t="s">
        <v>37</v>
      </c>
      <c r="NRP1" s="4" t="s">
        <v>37</v>
      </c>
      <c r="NRQ1" s="4" t="s">
        <v>37</v>
      </c>
      <c r="NRR1" s="4" t="s">
        <v>37</v>
      </c>
      <c r="NRS1" s="4" t="s">
        <v>37</v>
      </c>
      <c r="NRT1" s="4" t="s">
        <v>37</v>
      </c>
      <c r="NRU1" s="4" t="s">
        <v>37</v>
      </c>
      <c r="NRV1" s="4" t="s">
        <v>37</v>
      </c>
      <c r="NRW1" s="4" t="s">
        <v>37</v>
      </c>
      <c r="NRX1" s="4" t="s">
        <v>37</v>
      </c>
      <c r="NRY1" s="4" t="s">
        <v>37</v>
      </c>
      <c r="NRZ1" s="4" t="s">
        <v>37</v>
      </c>
      <c r="NSA1" s="4" t="s">
        <v>37</v>
      </c>
      <c r="NSB1" s="4" t="s">
        <v>37</v>
      </c>
      <c r="NSC1" s="4" t="s">
        <v>37</v>
      </c>
      <c r="NSD1" s="4" t="s">
        <v>37</v>
      </c>
      <c r="NSE1" s="4" t="s">
        <v>37</v>
      </c>
      <c r="NSF1" s="4" t="s">
        <v>37</v>
      </c>
      <c r="NSG1" s="4" t="s">
        <v>37</v>
      </c>
      <c r="NSH1" s="4" t="s">
        <v>37</v>
      </c>
      <c r="NSI1" s="4" t="s">
        <v>37</v>
      </c>
      <c r="NSJ1" s="4" t="s">
        <v>37</v>
      </c>
      <c r="NSK1" s="4" t="s">
        <v>37</v>
      </c>
      <c r="NSL1" s="4" t="s">
        <v>37</v>
      </c>
      <c r="NSM1" s="4" t="s">
        <v>37</v>
      </c>
      <c r="NSN1" s="4" t="s">
        <v>37</v>
      </c>
      <c r="NSO1" s="4" t="s">
        <v>37</v>
      </c>
      <c r="NSP1" s="4" t="s">
        <v>37</v>
      </c>
      <c r="NSQ1" s="4" t="s">
        <v>37</v>
      </c>
      <c r="NSR1" s="4" t="s">
        <v>37</v>
      </c>
      <c r="NSS1" s="4" t="s">
        <v>37</v>
      </c>
      <c r="NST1" s="4" t="s">
        <v>37</v>
      </c>
      <c r="NSU1" s="4" t="s">
        <v>37</v>
      </c>
      <c r="NSV1" s="4" t="s">
        <v>37</v>
      </c>
      <c r="NSW1" s="4" t="s">
        <v>37</v>
      </c>
      <c r="NSX1" s="4" t="s">
        <v>37</v>
      </c>
      <c r="NSY1" s="4" t="s">
        <v>37</v>
      </c>
      <c r="NSZ1" s="4" t="s">
        <v>37</v>
      </c>
      <c r="NTA1" s="4" t="s">
        <v>37</v>
      </c>
      <c r="NTB1" s="4" t="s">
        <v>37</v>
      </c>
      <c r="NTC1" s="4" t="s">
        <v>37</v>
      </c>
      <c r="NTD1" s="4" t="s">
        <v>37</v>
      </c>
      <c r="NTE1" s="4" t="s">
        <v>37</v>
      </c>
      <c r="NTF1" s="4" t="s">
        <v>37</v>
      </c>
      <c r="NTG1" s="4" t="s">
        <v>37</v>
      </c>
      <c r="NTH1" s="4" t="s">
        <v>37</v>
      </c>
      <c r="NTI1" s="4" t="s">
        <v>37</v>
      </c>
      <c r="NTJ1" s="4" t="s">
        <v>37</v>
      </c>
      <c r="NTK1" s="4" t="s">
        <v>37</v>
      </c>
      <c r="NTL1" s="4" t="s">
        <v>37</v>
      </c>
      <c r="NTM1" s="4" t="s">
        <v>37</v>
      </c>
      <c r="NTN1" s="4" t="s">
        <v>37</v>
      </c>
      <c r="NTO1" s="4" t="s">
        <v>37</v>
      </c>
      <c r="NTP1" s="4" t="s">
        <v>37</v>
      </c>
      <c r="NTQ1" s="4" t="s">
        <v>37</v>
      </c>
      <c r="NTR1" s="4" t="s">
        <v>37</v>
      </c>
      <c r="NTS1" s="4" t="s">
        <v>37</v>
      </c>
      <c r="NTT1" s="4" t="s">
        <v>37</v>
      </c>
      <c r="NTU1" s="4" t="s">
        <v>37</v>
      </c>
      <c r="NTV1" s="4" t="s">
        <v>37</v>
      </c>
      <c r="NTW1" s="4" t="s">
        <v>37</v>
      </c>
      <c r="NTX1" s="4" t="s">
        <v>37</v>
      </c>
      <c r="NTY1" s="4" t="s">
        <v>37</v>
      </c>
      <c r="NTZ1" s="4" t="s">
        <v>37</v>
      </c>
      <c r="NUA1" s="4" t="s">
        <v>37</v>
      </c>
      <c r="NUB1" s="4" t="s">
        <v>37</v>
      </c>
      <c r="NUC1" s="4" t="s">
        <v>37</v>
      </c>
      <c r="NUD1" s="4" t="s">
        <v>37</v>
      </c>
      <c r="NUE1" s="4" t="s">
        <v>37</v>
      </c>
      <c r="NUF1" s="4" t="s">
        <v>37</v>
      </c>
      <c r="NUG1" s="4" t="s">
        <v>37</v>
      </c>
      <c r="NUH1" s="4" t="s">
        <v>37</v>
      </c>
      <c r="NUI1" s="4" t="s">
        <v>37</v>
      </c>
      <c r="NUJ1" s="4" t="s">
        <v>37</v>
      </c>
      <c r="NUK1" s="4" t="s">
        <v>37</v>
      </c>
      <c r="NUL1" s="4" t="s">
        <v>37</v>
      </c>
      <c r="NUM1" s="4" t="s">
        <v>37</v>
      </c>
      <c r="NUN1" s="4" t="s">
        <v>37</v>
      </c>
      <c r="NUO1" s="4" t="s">
        <v>37</v>
      </c>
      <c r="NUP1" s="4" t="s">
        <v>37</v>
      </c>
      <c r="NUQ1" s="4" t="s">
        <v>37</v>
      </c>
      <c r="NUR1" s="4" t="s">
        <v>37</v>
      </c>
      <c r="NUS1" s="4" t="s">
        <v>37</v>
      </c>
      <c r="NUT1" s="4" t="s">
        <v>37</v>
      </c>
      <c r="NUU1" s="4" t="s">
        <v>37</v>
      </c>
      <c r="NUV1" s="4" t="s">
        <v>37</v>
      </c>
      <c r="NUW1" s="4" t="s">
        <v>37</v>
      </c>
      <c r="NUX1" s="4" t="s">
        <v>37</v>
      </c>
      <c r="NUY1" s="4" t="s">
        <v>37</v>
      </c>
      <c r="NUZ1" s="4" t="s">
        <v>37</v>
      </c>
      <c r="NVA1" s="4" t="s">
        <v>37</v>
      </c>
      <c r="NVB1" s="4" t="s">
        <v>37</v>
      </c>
      <c r="NVC1" s="4" t="s">
        <v>37</v>
      </c>
      <c r="NVD1" s="4" t="s">
        <v>37</v>
      </c>
      <c r="NVE1" s="4" t="s">
        <v>37</v>
      </c>
      <c r="NVF1" s="4" t="s">
        <v>37</v>
      </c>
      <c r="NVG1" s="4" t="s">
        <v>37</v>
      </c>
      <c r="NVH1" s="4" t="s">
        <v>37</v>
      </c>
      <c r="NVI1" s="4" t="s">
        <v>37</v>
      </c>
      <c r="NVJ1" s="4" t="s">
        <v>37</v>
      </c>
      <c r="NVK1" s="4" t="s">
        <v>37</v>
      </c>
      <c r="NVL1" s="4" t="s">
        <v>37</v>
      </c>
      <c r="NVM1" s="4" t="s">
        <v>37</v>
      </c>
      <c r="NVN1" s="4" t="s">
        <v>37</v>
      </c>
      <c r="NVO1" s="4" t="s">
        <v>37</v>
      </c>
      <c r="NVP1" s="4" t="s">
        <v>37</v>
      </c>
      <c r="NVQ1" s="4" t="s">
        <v>37</v>
      </c>
      <c r="NVR1" s="4" t="s">
        <v>37</v>
      </c>
      <c r="NVS1" s="4" t="s">
        <v>37</v>
      </c>
      <c r="NVT1" s="4" t="s">
        <v>37</v>
      </c>
      <c r="NVU1" s="4" t="s">
        <v>37</v>
      </c>
      <c r="NVV1" s="4" t="s">
        <v>37</v>
      </c>
      <c r="NVW1" s="4" t="s">
        <v>37</v>
      </c>
      <c r="NVX1" s="4" t="s">
        <v>37</v>
      </c>
      <c r="NVY1" s="4" t="s">
        <v>37</v>
      </c>
      <c r="NVZ1" s="4" t="s">
        <v>37</v>
      </c>
      <c r="NWA1" s="4" t="s">
        <v>37</v>
      </c>
      <c r="NWB1" s="4" t="s">
        <v>37</v>
      </c>
      <c r="NWC1" s="4" t="s">
        <v>37</v>
      </c>
      <c r="NWD1" s="4" t="s">
        <v>37</v>
      </c>
      <c r="NWE1" s="4" t="s">
        <v>37</v>
      </c>
      <c r="NWF1" s="4" t="s">
        <v>37</v>
      </c>
      <c r="NWG1" s="4" t="s">
        <v>37</v>
      </c>
      <c r="NWH1" s="4" t="s">
        <v>37</v>
      </c>
      <c r="NWI1" s="4" t="s">
        <v>37</v>
      </c>
      <c r="NWJ1" s="4" t="s">
        <v>37</v>
      </c>
      <c r="NWK1" s="4" t="s">
        <v>37</v>
      </c>
      <c r="NWL1" s="4" t="s">
        <v>37</v>
      </c>
      <c r="NWM1" s="4" t="s">
        <v>37</v>
      </c>
      <c r="NWN1" s="4" t="s">
        <v>37</v>
      </c>
      <c r="NWO1" s="4" t="s">
        <v>37</v>
      </c>
      <c r="NWP1" s="4" t="s">
        <v>37</v>
      </c>
      <c r="NWQ1" s="4" t="s">
        <v>37</v>
      </c>
      <c r="NWR1" s="4" t="s">
        <v>37</v>
      </c>
      <c r="NWS1" s="4" t="s">
        <v>37</v>
      </c>
      <c r="NWT1" s="4" t="s">
        <v>37</v>
      </c>
      <c r="NWU1" s="4" t="s">
        <v>37</v>
      </c>
      <c r="NWV1" s="4" t="s">
        <v>37</v>
      </c>
      <c r="NWW1" s="4" t="s">
        <v>37</v>
      </c>
      <c r="NWX1" s="4" t="s">
        <v>37</v>
      </c>
      <c r="NWY1" s="4" t="s">
        <v>37</v>
      </c>
      <c r="NWZ1" s="4" t="s">
        <v>37</v>
      </c>
      <c r="NXA1" s="4" t="s">
        <v>37</v>
      </c>
      <c r="NXB1" s="4" t="s">
        <v>37</v>
      </c>
      <c r="NXC1" s="4" t="s">
        <v>37</v>
      </c>
      <c r="NXD1" s="4" t="s">
        <v>37</v>
      </c>
      <c r="NXE1" s="4" t="s">
        <v>37</v>
      </c>
      <c r="NXF1" s="4" t="s">
        <v>37</v>
      </c>
      <c r="NXG1" s="4" t="s">
        <v>37</v>
      </c>
      <c r="NXH1" s="4" t="s">
        <v>37</v>
      </c>
      <c r="NXI1" s="4" t="s">
        <v>37</v>
      </c>
      <c r="NXJ1" s="4" t="s">
        <v>37</v>
      </c>
      <c r="NXK1" s="4" t="s">
        <v>37</v>
      </c>
      <c r="NXL1" s="4" t="s">
        <v>37</v>
      </c>
      <c r="NXM1" s="4" t="s">
        <v>37</v>
      </c>
      <c r="NXN1" s="4" t="s">
        <v>37</v>
      </c>
      <c r="NXO1" s="4" t="s">
        <v>37</v>
      </c>
      <c r="NXP1" s="4" t="s">
        <v>37</v>
      </c>
      <c r="NXQ1" s="4" t="s">
        <v>37</v>
      </c>
      <c r="NXR1" s="4" t="s">
        <v>37</v>
      </c>
      <c r="NXS1" s="4" t="s">
        <v>37</v>
      </c>
      <c r="NXT1" s="4" t="s">
        <v>37</v>
      </c>
      <c r="NXU1" s="4" t="s">
        <v>37</v>
      </c>
      <c r="NXV1" s="4" t="s">
        <v>37</v>
      </c>
      <c r="NXW1" s="4" t="s">
        <v>37</v>
      </c>
      <c r="NXX1" s="4" t="s">
        <v>37</v>
      </c>
      <c r="NXY1" s="4" t="s">
        <v>37</v>
      </c>
      <c r="NXZ1" s="4" t="s">
        <v>37</v>
      </c>
      <c r="NYA1" s="4" t="s">
        <v>37</v>
      </c>
      <c r="NYB1" s="4" t="s">
        <v>37</v>
      </c>
      <c r="NYC1" s="4" t="s">
        <v>37</v>
      </c>
      <c r="NYD1" s="4" t="s">
        <v>37</v>
      </c>
      <c r="NYE1" s="4" t="s">
        <v>37</v>
      </c>
      <c r="NYF1" s="4" t="s">
        <v>37</v>
      </c>
      <c r="NYG1" s="4" t="s">
        <v>37</v>
      </c>
      <c r="NYH1" s="4" t="s">
        <v>37</v>
      </c>
      <c r="NYI1" s="4" t="s">
        <v>37</v>
      </c>
      <c r="NYJ1" s="4" t="s">
        <v>37</v>
      </c>
      <c r="NYK1" s="4" t="s">
        <v>37</v>
      </c>
      <c r="NYL1" s="4" t="s">
        <v>37</v>
      </c>
      <c r="NYM1" s="4" t="s">
        <v>37</v>
      </c>
      <c r="NYN1" s="4" t="s">
        <v>37</v>
      </c>
      <c r="NYO1" s="4" t="s">
        <v>37</v>
      </c>
      <c r="NYP1" s="4" t="s">
        <v>37</v>
      </c>
      <c r="NYQ1" s="4" t="s">
        <v>37</v>
      </c>
      <c r="NYR1" s="4" t="s">
        <v>37</v>
      </c>
      <c r="NYS1" s="4" t="s">
        <v>37</v>
      </c>
      <c r="NYT1" s="4" t="s">
        <v>37</v>
      </c>
      <c r="NYU1" s="4" t="s">
        <v>37</v>
      </c>
      <c r="NYV1" s="4" t="s">
        <v>37</v>
      </c>
      <c r="NYW1" s="4" t="s">
        <v>37</v>
      </c>
      <c r="NYX1" s="4" t="s">
        <v>37</v>
      </c>
      <c r="NYY1" s="4" t="s">
        <v>37</v>
      </c>
      <c r="NYZ1" s="4" t="s">
        <v>37</v>
      </c>
      <c r="NZA1" s="4" t="s">
        <v>37</v>
      </c>
      <c r="NZB1" s="4" t="s">
        <v>37</v>
      </c>
      <c r="NZC1" s="4" t="s">
        <v>37</v>
      </c>
      <c r="NZD1" s="4" t="s">
        <v>37</v>
      </c>
      <c r="NZE1" s="4" t="s">
        <v>37</v>
      </c>
      <c r="NZF1" s="4" t="s">
        <v>37</v>
      </c>
      <c r="NZG1" s="4" t="s">
        <v>37</v>
      </c>
      <c r="NZH1" s="4" t="s">
        <v>37</v>
      </c>
      <c r="NZI1" s="4" t="s">
        <v>37</v>
      </c>
      <c r="NZJ1" s="4" t="s">
        <v>37</v>
      </c>
      <c r="NZK1" s="4" t="s">
        <v>37</v>
      </c>
      <c r="NZL1" s="4" t="s">
        <v>37</v>
      </c>
      <c r="NZM1" s="4" t="s">
        <v>37</v>
      </c>
      <c r="NZN1" s="4" t="s">
        <v>37</v>
      </c>
      <c r="NZO1" s="4" t="s">
        <v>37</v>
      </c>
      <c r="NZP1" s="4" t="s">
        <v>37</v>
      </c>
      <c r="NZQ1" s="4" t="s">
        <v>37</v>
      </c>
      <c r="NZR1" s="4" t="s">
        <v>37</v>
      </c>
      <c r="NZS1" s="4" t="s">
        <v>37</v>
      </c>
      <c r="NZT1" s="4" t="s">
        <v>37</v>
      </c>
      <c r="NZU1" s="4" t="s">
        <v>37</v>
      </c>
      <c r="NZV1" s="4" t="s">
        <v>37</v>
      </c>
      <c r="NZW1" s="4" t="s">
        <v>37</v>
      </c>
      <c r="NZX1" s="4" t="s">
        <v>37</v>
      </c>
      <c r="NZY1" s="4" t="s">
        <v>37</v>
      </c>
      <c r="NZZ1" s="4" t="s">
        <v>37</v>
      </c>
      <c r="OAA1" s="4" t="s">
        <v>37</v>
      </c>
      <c r="OAB1" s="4" t="s">
        <v>37</v>
      </c>
      <c r="OAC1" s="4" t="s">
        <v>37</v>
      </c>
      <c r="OAD1" s="4" t="s">
        <v>37</v>
      </c>
      <c r="OAE1" s="4" t="s">
        <v>37</v>
      </c>
      <c r="OAF1" s="4" t="s">
        <v>37</v>
      </c>
      <c r="OAG1" s="4" t="s">
        <v>37</v>
      </c>
      <c r="OAH1" s="4" t="s">
        <v>37</v>
      </c>
      <c r="OAI1" s="4" t="s">
        <v>37</v>
      </c>
      <c r="OAJ1" s="4" t="s">
        <v>37</v>
      </c>
      <c r="OAK1" s="4" t="s">
        <v>37</v>
      </c>
      <c r="OAL1" s="4" t="s">
        <v>37</v>
      </c>
      <c r="OAM1" s="4" t="s">
        <v>37</v>
      </c>
      <c r="OAN1" s="4" t="s">
        <v>37</v>
      </c>
      <c r="OAO1" s="4" t="s">
        <v>37</v>
      </c>
      <c r="OAP1" s="4" t="s">
        <v>37</v>
      </c>
      <c r="OAQ1" s="4" t="s">
        <v>37</v>
      </c>
      <c r="OAR1" s="4" t="s">
        <v>37</v>
      </c>
      <c r="OAS1" s="4" t="s">
        <v>37</v>
      </c>
      <c r="OAT1" s="4" t="s">
        <v>37</v>
      </c>
      <c r="OAU1" s="4" t="s">
        <v>37</v>
      </c>
      <c r="OAV1" s="4" t="s">
        <v>37</v>
      </c>
      <c r="OAW1" s="4" t="s">
        <v>37</v>
      </c>
      <c r="OAX1" s="4" t="s">
        <v>37</v>
      </c>
      <c r="OAY1" s="4" t="s">
        <v>37</v>
      </c>
      <c r="OAZ1" s="4" t="s">
        <v>37</v>
      </c>
      <c r="OBA1" s="4" t="s">
        <v>37</v>
      </c>
      <c r="OBB1" s="4" t="s">
        <v>37</v>
      </c>
      <c r="OBC1" s="4" t="s">
        <v>37</v>
      </c>
      <c r="OBD1" s="4" t="s">
        <v>37</v>
      </c>
      <c r="OBE1" s="4" t="s">
        <v>37</v>
      </c>
      <c r="OBF1" s="4" t="s">
        <v>37</v>
      </c>
      <c r="OBG1" s="4" t="s">
        <v>37</v>
      </c>
      <c r="OBH1" s="4" t="s">
        <v>37</v>
      </c>
      <c r="OBI1" s="4" t="s">
        <v>37</v>
      </c>
      <c r="OBJ1" s="4" t="s">
        <v>37</v>
      </c>
      <c r="OBK1" s="4" t="s">
        <v>37</v>
      </c>
      <c r="OBL1" s="4" t="s">
        <v>37</v>
      </c>
      <c r="OBM1" s="4" t="s">
        <v>37</v>
      </c>
      <c r="OBN1" s="4" t="s">
        <v>37</v>
      </c>
      <c r="OBO1" s="4" t="s">
        <v>37</v>
      </c>
      <c r="OBP1" s="4" t="s">
        <v>37</v>
      </c>
      <c r="OBQ1" s="4" t="s">
        <v>37</v>
      </c>
      <c r="OBR1" s="4" t="s">
        <v>37</v>
      </c>
      <c r="OBS1" s="4" t="s">
        <v>37</v>
      </c>
      <c r="OBT1" s="4" t="s">
        <v>37</v>
      </c>
      <c r="OBU1" s="4" t="s">
        <v>37</v>
      </c>
      <c r="OBV1" s="4" t="s">
        <v>37</v>
      </c>
      <c r="OBW1" s="4" t="s">
        <v>37</v>
      </c>
      <c r="OBX1" s="4" t="s">
        <v>37</v>
      </c>
      <c r="OBY1" s="4" t="s">
        <v>37</v>
      </c>
      <c r="OBZ1" s="4" t="s">
        <v>37</v>
      </c>
      <c r="OCA1" s="4" t="s">
        <v>37</v>
      </c>
      <c r="OCB1" s="4" t="s">
        <v>37</v>
      </c>
      <c r="OCC1" s="4" t="s">
        <v>37</v>
      </c>
      <c r="OCD1" s="4" t="s">
        <v>37</v>
      </c>
      <c r="OCE1" s="4" t="s">
        <v>37</v>
      </c>
      <c r="OCF1" s="4" t="s">
        <v>37</v>
      </c>
      <c r="OCG1" s="4" t="s">
        <v>37</v>
      </c>
      <c r="OCH1" s="4" t="s">
        <v>37</v>
      </c>
      <c r="OCI1" s="4" t="s">
        <v>37</v>
      </c>
      <c r="OCJ1" s="4" t="s">
        <v>37</v>
      </c>
      <c r="OCK1" s="4" t="s">
        <v>37</v>
      </c>
      <c r="OCL1" s="4" t="s">
        <v>37</v>
      </c>
      <c r="OCM1" s="4" t="s">
        <v>37</v>
      </c>
      <c r="OCN1" s="4" t="s">
        <v>37</v>
      </c>
      <c r="OCO1" s="4" t="s">
        <v>37</v>
      </c>
      <c r="OCP1" s="4" t="s">
        <v>37</v>
      </c>
      <c r="OCQ1" s="4" t="s">
        <v>37</v>
      </c>
      <c r="OCR1" s="4" t="s">
        <v>37</v>
      </c>
      <c r="OCS1" s="4" t="s">
        <v>37</v>
      </c>
      <c r="OCT1" s="4" t="s">
        <v>37</v>
      </c>
      <c r="OCU1" s="4" t="s">
        <v>37</v>
      </c>
      <c r="OCV1" s="4" t="s">
        <v>37</v>
      </c>
      <c r="OCW1" s="4" t="s">
        <v>37</v>
      </c>
      <c r="OCX1" s="4" t="s">
        <v>37</v>
      </c>
      <c r="OCY1" s="4" t="s">
        <v>37</v>
      </c>
      <c r="OCZ1" s="4" t="s">
        <v>37</v>
      </c>
      <c r="ODA1" s="4" t="s">
        <v>37</v>
      </c>
      <c r="ODB1" s="4" t="s">
        <v>37</v>
      </c>
      <c r="ODC1" s="4" t="s">
        <v>37</v>
      </c>
      <c r="ODD1" s="4" t="s">
        <v>37</v>
      </c>
      <c r="ODE1" s="4" t="s">
        <v>37</v>
      </c>
      <c r="ODF1" s="4" t="s">
        <v>37</v>
      </c>
      <c r="ODG1" s="4" t="s">
        <v>37</v>
      </c>
      <c r="ODH1" s="4" t="s">
        <v>37</v>
      </c>
      <c r="ODI1" s="4" t="s">
        <v>37</v>
      </c>
      <c r="ODJ1" s="4" t="s">
        <v>37</v>
      </c>
      <c r="ODK1" s="4" t="s">
        <v>37</v>
      </c>
      <c r="ODL1" s="4" t="s">
        <v>37</v>
      </c>
      <c r="ODM1" s="4" t="s">
        <v>37</v>
      </c>
      <c r="ODN1" s="4" t="s">
        <v>37</v>
      </c>
      <c r="ODO1" s="4" t="s">
        <v>37</v>
      </c>
      <c r="ODP1" s="4" t="s">
        <v>37</v>
      </c>
      <c r="ODQ1" s="4" t="s">
        <v>37</v>
      </c>
      <c r="ODR1" s="4" t="s">
        <v>37</v>
      </c>
      <c r="ODS1" s="4" t="s">
        <v>37</v>
      </c>
      <c r="ODT1" s="4" t="s">
        <v>37</v>
      </c>
      <c r="ODU1" s="4" t="s">
        <v>37</v>
      </c>
      <c r="ODV1" s="4" t="s">
        <v>37</v>
      </c>
      <c r="ODW1" s="4" t="s">
        <v>37</v>
      </c>
      <c r="ODX1" s="4" t="s">
        <v>37</v>
      </c>
      <c r="ODY1" s="4" t="s">
        <v>37</v>
      </c>
      <c r="ODZ1" s="4" t="s">
        <v>37</v>
      </c>
      <c r="OEA1" s="4" t="s">
        <v>37</v>
      </c>
      <c r="OEB1" s="4" t="s">
        <v>37</v>
      </c>
      <c r="OEC1" s="4" t="s">
        <v>37</v>
      </c>
      <c r="OED1" s="4" t="s">
        <v>37</v>
      </c>
      <c r="OEE1" s="4" t="s">
        <v>37</v>
      </c>
      <c r="OEF1" s="4" t="s">
        <v>37</v>
      </c>
      <c r="OEG1" s="4" t="s">
        <v>37</v>
      </c>
      <c r="OEH1" s="4" t="s">
        <v>37</v>
      </c>
      <c r="OEI1" s="4" t="s">
        <v>37</v>
      </c>
      <c r="OEJ1" s="4" t="s">
        <v>37</v>
      </c>
      <c r="OEK1" s="4" t="s">
        <v>37</v>
      </c>
      <c r="OEL1" s="4" t="s">
        <v>37</v>
      </c>
      <c r="OEM1" s="4" t="s">
        <v>37</v>
      </c>
      <c r="OEN1" s="4" t="s">
        <v>37</v>
      </c>
      <c r="OEO1" s="4" t="s">
        <v>37</v>
      </c>
      <c r="OEP1" s="4" t="s">
        <v>37</v>
      </c>
      <c r="OEQ1" s="4" t="s">
        <v>37</v>
      </c>
      <c r="OER1" s="4" t="s">
        <v>37</v>
      </c>
      <c r="OES1" s="4" t="s">
        <v>37</v>
      </c>
      <c r="OET1" s="4" t="s">
        <v>37</v>
      </c>
      <c r="OEU1" s="4" t="s">
        <v>37</v>
      </c>
      <c r="OEV1" s="4" t="s">
        <v>37</v>
      </c>
      <c r="OEW1" s="4" t="s">
        <v>37</v>
      </c>
      <c r="OEX1" s="4" t="s">
        <v>37</v>
      </c>
      <c r="OEY1" s="4" t="s">
        <v>37</v>
      </c>
      <c r="OEZ1" s="4" t="s">
        <v>37</v>
      </c>
      <c r="OFA1" s="4" t="s">
        <v>37</v>
      </c>
      <c r="OFB1" s="4" t="s">
        <v>37</v>
      </c>
      <c r="OFC1" s="4" t="s">
        <v>37</v>
      </c>
      <c r="OFD1" s="4" t="s">
        <v>37</v>
      </c>
      <c r="OFE1" s="4" t="s">
        <v>37</v>
      </c>
      <c r="OFF1" s="4" t="s">
        <v>37</v>
      </c>
      <c r="OFG1" s="4" t="s">
        <v>37</v>
      </c>
      <c r="OFH1" s="4" t="s">
        <v>37</v>
      </c>
      <c r="OFI1" s="4" t="s">
        <v>37</v>
      </c>
      <c r="OFJ1" s="4" t="s">
        <v>37</v>
      </c>
      <c r="OFK1" s="4" t="s">
        <v>37</v>
      </c>
      <c r="OFL1" s="4" t="s">
        <v>37</v>
      </c>
      <c r="OFM1" s="4" t="s">
        <v>37</v>
      </c>
      <c r="OFN1" s="4" t="s">
        <v>37</v>
      </c>
      <c r="OFO1" s="4" t="s">
        <v>37</v>
      </c>
      <c r="OFP1" s="4" t="s">
        <v>37</v>
      </c>
      <c r="OFQ1" s="4" t="s">
        <v>37</v>
      </c>
      <c r="OFR1" s="4" t="s">
        <v>37</v>
      </c>
      <c r="OFS1" s="4" t="s">
        <v>37</v>
      </c>
      <c r="OFT1" s="4" t="s">
        <v>37</v>
      </c>
      <c r="OFU1" s="4" t="s">
        <v>37</v>
      </c>
      <c r="OFV1" s="4" t="s">
        <v>37</v>
      </c>
      <c r="OFW1" s="4" t="s">
        <v>37</v>
      </c>
      <c r="OFX1" s="4" t="s">
        <v>37</v>
      </c>
      <c r="OFY1" s="4" t="s">
        <v>37</v>
      </c>
      <c r="OFZ1" s="4" t="s">
        <v>37</v>
      </c>
      <c r="OGA1" s="4" t="s">
        <v>37</v>
      </c>
      <c r="OGB1" s="4" t="s">
        <v>37</v>
      </c>
      <c r="OGC1" s="4" t="s">
        <v>37</v>
      </c>
      <c r="OGD1" s="4" t="s">
        <v>37</v>
      </c>
      <c r="OGE1" s="4" t="s">
        <v>37</v>
      </c>
      <c r="OGF1" s="4" t="s">
        <v>37</v>
      </c>
      <c r="OGG1" s="4" t="s">
        <v>37</v>
      </c>
      <c r="OGH1" s="4" t="s">
        <v>37</v>
      </c>
      <c r="OGI1" s="4" t="s">
        <v>37</v>
      </c>
      <c r="OGJ1" s="4" t="s">
        <v>37</v>
      </c>
      <c r="OGK1" s="4" t="s">
        <v>37</v>
      </c>
      <c r="OGL1" s="4" t="s">
        <v>37</v>
      </c>
      <c r="OGM1" s="4" t="s">
        <v>37</v>
      </c>
      <c r="OGN1" s="4" t="s">
        <v>37</v>
      </c>
      <c r="OGO1" s="4" t="s">
        <v>37</v>
      </c>
      <c r="OGP1" s="4" t="s">
        <v>37</v>
      </c>
      <c r="OGQ1" s="4" t="s">
        <v>37</v>
      </c>
      <c r="OGR1" s="4" t="s">
        <v>37</v>
      </c>
      <c r="OGS1" s="4" t="s">
        <v>37</v>
      </c>
      <c r="OGT1" s="4" t="s">
        <v>37</v>
      </c>
      <c r="OGU1" s="4" t="s">
        <v>37</v>
      </c>
      <c r="OGV1" s="4" t="s">
        <v>37</v>
      </c>
      <c r="OGW1" s="4" t="s">
        <v>37</v>
      </c>
      <c r="OGX1" s="4" t="s">
        <v>37</v>
      </c>
      <c r="OGY1" s="4" t="s">
        <v>37</v>
      </c>
      <c r="OGZ1" s="4" t="s">
        <v>37</v>
      </c>
      <c r="OHA1" s="4" t="s">
        <v>37</v>
      </c>
      <c r="OHB1" s="4" t="s">
        <v>37</v>
      </c>
      <c r="OHC1" s="4" t="s">
        <v>37</v>
      </c>
      <c r="OHD1" s="4" t="s">
        <v>37</v>
      </c>
      <c r="OHE1" s="4" t="s">
        <v>37</v>
      </c>
      <c r="OHF1" s="4" t="s">
        <v>37</v>
      </c>
      <c r="OHG1" s="4" t="s">
        <v>37</v>
      </c>
      <c r="OHH1" s="4" t="s">
        <v>37</v>
      </c>
      <c r="OHI1" s="4" t="s">
        <v>37</v>
      </c>
      <c r="OHJ1" s="4" t="s">
        <v>37</v>
      </c>
      <c r="OHK1" s="4" t="s">
        <v>37</v>
      </c>
      <c r="OHL1" s="4" t="s">
        <v>37</v>
      </c>
      <c r="OHM1" s="4" t="s">
        <v>37</v>
      </c>
      <c r="OHN1" s="4" t="s">
        <v>37</v>
      </c>
      <c r="OHO1" s="4" t="s">
        <v>37</v>
      </c>
      <c r="OHP1" s="4" t="s">
        <v>37</v>
      </c>
      <c r="OHQ1" s="4" t="s">
        <v>37</v>
      </c>
      <c r="OHR1" s="4" t="s">
        <v>37</v>
      </c>
      <c r="OHS1" s="4" t="s">
        <v>37</v>
      </c>
      <c r="OHT1" s="4" t="s">
        <v>37</v>
      </c>
      <c r="OHU1" s="4" t="s">
        <v>37</v>
      </c>
      <c r="OHV1" s="4" t="s">
        <v>37</v>
      </c>
      <c r="OHW1" s="4" t="s">
        <v>37</v>
      </c>
      <c r="OHX1" s="4" t="s">
        <v>37</v>
      </c>
      <c r="OHY1" s="4" t="s">
        <v>37</v>
      </c>
      <c r="OHZ1" s="4" t="s">
        <v>37</v>
      </c>
      <c r="OIA1" s="4" t="s">
        <v>37</v>
      </c>
      <c r="OIB1" s="4" t="s">
        <v>37</v>
      </c>
      <c r="OIC1" s="4" t="s">
        <v>37</v>
      </c>
      <c r="OID1" s="4" t="s">
        <v>37</v>
      </c>
      <c r="OIE1" s="4" t="s">
        <v>37</v>
      </c>
      <c r="OIF1" s="4" t="s">
        <v>37</v>
      </c>
      <c r="OIG1" s="4" t="s">
        <v>37</v>
      </c>
      <c r="OIH1" s="4" t="s">
        <v>37</v>
      </c>
      <c r="OII1" s="4" t="s">
        <v>37</v>
      </c>
      <c r="OIJ1" s="4" t="s">
        <v>37</v>
      </c>
      <c r="OIK1" s="4" t="s">
        <v>37</v>
      </c>
      <c r="OIL1" s="4" t="s">
        <v>37</v>
      </c>
      <c r="OIM1" s="4" t="s">
        <v>37</v>
      </c>
      <c r="OIN1" s="4" t="s">
        <v>37</v>
      </c>
      <c r="OIO1" s="4" t="s">
        <v>37</v>
      </c>
      <c r="OIP1" s="4" t="s">
        <v>37</v>
      </c>
      <c r="OIQ1" s="4" t="s">
        <v>37</v>
      </c>
      <c r="OIR1" s="4" t="s">
        <v>37</v>
      </c>
      <c r="OIS1" s="4" t="s">
        <v>37</v>
      </c>
      <c r="OIT1" s="4" t="s">
        <v>37</v>
      </c>
      <c r="OIU1" s="4" t="s">
        <v>37</v>
      </c>
      <c r="OIV1" s="4" t="s">
        <v>37</v>
      </c>
      <c r="OIW1" s="4" t="s">
        <v>37</v>
      </c>
      <c r="OIX1" s="4" t="s">
        <v>37</v>
      </c>
      <c r="OIY1" s="4" t="s">
        <v>37</v>
      </c>
      <c r="OIZ1" s="4" t="s">
        <v>37</v>
      </c>
      <c r="OJA1" s="4" t="s">
        <v>37</v>
      </c>
      <c r="OJB1" s="4" t="s">
        <v>37</v>
      </c>
      <c r="OJC1" s="4" t="s">
        <v>37</v>
      </c>
      <c r="OJD1" s="4" t="s">
        <v>37</v>
      </c>
      <c r="OJE1" s="4" t="s">
        <v>37</v>
      </c>
      <c r="OJF1" s="4" t="s">
        <v>37</v>
      </c>
      <c r="OJG1" s="4" t="s">
        <v>37</v>
      </c>
      <c r="OJH1" s="4" t="s">
        <v>37</v>
      </c>
      <c r="OJI1" s="4" t="s">
        <v>37</v>
      </c>
      <c r="OJJ1" s="4" t="s">
        <v>37</v>
      </c>
      <c r="OJK1" s="4" t="s">
        <v>37</v>
      </c>
      <c r="OJL1" s="4" t="s">
        <v>37</v>
      </c>
      <c r="OJM1" s="4" t="s">
        <v>37</v>
      </c>
      <c r="OJN1" s="4" t="s">
        <v>37</v>
      </c>
      <c r="OJO1" s="4" t="s">
        <v>37</v>
      </c>
      <c r="OJP1" s="4" t="s">
        <v>37</v>
      </c>
      <c r="OJQ1" s="4" t="s">
        <v>37</v>
      </c>
      <c r="OJR1" s="4" t="s">
        <v>37</v>
      </c>
      <c r="OJS1" s="4" t="s">
        <v>37</v>
      </c>
      <c r="OJT1" s="4" t="s">
        <v>37</v>
      </c>
      <c r="OJU1" s="4" t="s">
        <v>37</v>
      </c>
      <c r="OJV1" s="4" t="s">
        <v>37</v>
      </c>
      <c r="OJW1" s="4" t="s">
        <v>37</v>
      </c>
      <c r="OJX1" s="4" t="s">
        <v>37</v>
      </c>
      <c r="OJY1" s="4" t="s">
        <v>37</v>
      </c>
      <c r="OJZ1" s="4" t="s">
        <v>37</v>
      </c>
      <c r="OKA1" s="4" t="s">
        <v>37</v>
      </c>
      <c r="OKB1" s="4" t="s">
        <v>37</v>
      </c>
      <c r="OKC1" s="4" t="s">
        <v>37</v>
      </c>
      <c r="OKD1" s="4" t="s">
        <v>37</v>
      </c>
      <c r="OKE1" s="4" t="s">
        <v>37</v>
      </c>
      <c r="OKF1" s="4" t="s">
        <v>37</v>
      </c>
      <c r="OKG1" s="4" t="s">
        <v>37</v>
      </c>
      <c r="OKH1" s="4" t="s">
        <v>37</v>
      </c>
      <c r="OKI1" s="4" t="s">
        <v>37</v>
      </c>
      <c r="OKJ1" s="4" t="s">
        <v>37</v>
      </c>
      <c r="OKK1" s="4" t="s">
        <v>37</v>
      </c>
      <c r="OKL1" s="4" t="s">
        <v>37</v>
      </c>
      <c r="OKM1" s="4" t="s">
        <v>37</v>
      </c>
      <c r="OKN1" s="4" t="s">
        <v>37</v>
      </c>
      <c r="OKO1" s="4" t="s">
        <v>37</v>
      </c>
      <c r="OKP1" s="4" t="s">
        <v>37</v>
      </c>
      <c r="OKQ1" s="4" t="s">
        <v>37</v>
      </c>
      <c r="OKR1" s="4" t="s">
        <v>37</v>
      </c>
      <c r="OKS1" s="4" t="s">
        <v>37</v>
      </c>
      <c r="OKT1" s="4" t="s">
        <v>37</v>
      </c>
      <c r="OKU1" s="4" t="s">
        <v>37</v>
      </c>
      <c r="OKV1" s="4" t="s">
        <v>37</v>
      </c>
      <c r="OKW1" s="4" t="s">
        <v>37</v>
      </c>
      <c r="OKX1" s="4" t="s">
        <v>37</v>
      </c>
      <c r="OKY1" s="4" t="s">
        <v>37</v>
      </c>
      <c r="OKZ1" s="4" t="s">
        <v>37</v>
      </c>
      <c r="OLA1" s="4" t="s">
        <v>37</v>
      </c>
      <c r="OLB1" s="4" t="s">
        <v>37</v>
      </c>
      <c r="OLC1" s="4" t="s">
        <v>37</v>
      </c>
      <c r="OLD1" s="4" t="s">
        <v>37</v>
      </c>
      <c r="OLE1" s="4" t="s">
        <v>37</v>
      </c>
      <c r="OLF1" s="4" t="s">
        <v>37</v>
      </c>
      <c r="OLG1" s="4" t="s">
        <v>37</v>
      </c>
      <c r="OLH1" s="4" t="s">
        <v>37</v>
      </c>
      <c r="OLI1" s="4" t="s">
        <v>37</v>
      </c>
      <c r="OLJ1" s="4" t="s">
        <v>37</v>
      </c>
      <c r="OLK1" s="4" t="s">
        <v>37</v>
      </c>
      <c r="OLL1" s="4" t="s">
        <v>37</v>
      </c>
      <c r="OLM1" s="4" t="s">
        <v>37</v>
      </c>
      <c r="OLN1" s="4" t="s">
        <v>37</v>
      </c>
      <c r="OLO1" s="4" t="s">
        <v>37</v>
      </c>
      <c r="OLP1" s="4" t="s">
        <v>37</v>
      </c>
      <c r="OLQ1" s="4" t="s">
        <v>37</v>
      </c>
      <c r="OLR1" s="4" t="s">
        <v>37</v>
      </c>
      <c r="OLS1" s="4" t="s">
        <v>37</v>
      </c>
      <c r="OLT1" s="4" t="s">
        <v>37</v>
      </c>
      <c r="OLU1" s="4" t="s">
        <v>37</v>
      </c>
      <c r="OLV1" s="4" t="s">
        <v>37</v>
      </c>
      <c r="OLW1" s="4" t="s">
        <v>37</v>
      </c>
      <c r="OLX1" s="4" t="s">
        <v>37</v>
      </c>
      <c r="OLY1" s="4" t="s">
        <v>37</v>
      </c>
      <c r="OLZ1" s="4" t="s">
        <v>37</v>
      </c>
      <c r="OMA1" s="4" t="s">
        <v>37</v>
      </c>
      <c r="OMB1" s="4" t="s">
        <v>37</v>
      </c>
      <c r="OMC1" s="4" t="s">
        <v>37</v>
      </c>
      <c r="OMD1" s="4" t="s">
        <v>37</v>
      </c>
      <c r="OME1" s="4" t="s">
        <v>37</v>
      </c>
      <c r="OMF1" s="4" t="s">
        <v>37</v>
      </c>
      <c r="OMG1" s="4" t="s">
        <v>37</v>
      </c>
      <c r="OMH1" s="4" t="s">
        <v>37</v>
      </c>
      <c r="OMI1" s="4" t="s">
        <v>37</v>
      </c>
      <c r="OMJ1" s="4" t="s">
        <v>37</v>
      </c>
      <c r="OMK1" s="4" t="s">
        <v>37</v>
      </c>
      <c r="OML1" s="4" t="s">
        <v>37</v>
      </c>
      <c r="OMM1" s="4" t="s">
        <v>37</v>
      </c>
      <c r="OMN1" s="4" t="s">
        <v>37</v>
      </c>
      <c r="OMO1" s="4" t="s">
        <v>37</v>
      </c>
      <c r="OMP1" s="4" t="s">
        <v>37</v>
      </c>
      <c r="OMQ1" s="4" t="s">
        <v>37</v>
      </c>
      <c r="OMR1" s="4" t="s">
        <v>37</v>
      </c>
      <c r="OMS1" s="4" t="s">
        <v>37</v>
      </c>
      <c r="OMT1" s="4" t="s">
        <v>37</v>
      </c>
      <c r="OMU1" s="4" t="s">
        <v>37</v>
      </c>
      <c r="OMV1" s="4" t="s">
        <v>37</v>
      </c>
      <c r="OMW1" s="4" t="s">
        <v>37</v>
      </c>
      <c r="OMX1" s="4" t="s">
        <v>37</v>
      </c>
      <c r="OMY1" s="4" t="s">
        <v>37</v>
      </c>
      <c r="OMZ1" s="4" t="s">
        <v>37</v>
      </c>
      <c r="ONA1" s="4" t="s">
        <v>37</v>
      </c>
      <c r="ONB1" s="4" t="s">
        <v>37</v>
      </c>
      <c r="ONC1" s="4" t="s">
        <v>37</v>
      </c>
      <c r="OND1" s="4" t="s">
        <v>37</v>
      </c>
      <c r="ONE1" s="4" t="s">
        <v>37</v>
      </c>
      <c r="ONF1" s="4" t="s">
        <v>37</v>
      </c>
      <c r="ONG1" s="4" t="s">
        <v>37</v>
      </c>
      <c r="ONH1" s="4" t="s">
        <v>37</v>
      </c>
      <c r="ONI1" s="4" t="s">
        <v>37</v>
      </c>
      <c r="ONJ1" s="4" t="s">
        <v>37</v>
      </c>
      <c r="ONK1" s="4" t="s">
        <v>37</v>
      </c>
      <c r="ONL1" s="4" t="s">
        <v>37</v>
      </c>
      <c r="ONM1" s="4" t="s">
        <v>37</v>
      </c>
      <c r="ONN1" s="4" t="s">
        <v>37</v>
      </c>
      <c r="ONO1" s="4" t="s">
        <v>37</v>
      </c>
      <c r="ONP1" s="4" t="s">
        <v>37</v>
      </c>
      <c r="ONQ1" s="4" t="s">
        <v>37</v>
      </c>
      <c r="ONR1" s="4" t="s">
        <v>37</v>
      </c>
      <c r="ONS1" s="4" t="s">
        <v>37</v>
      </c>
      <c r="ONT1" s="4" t="s">
        <v>37</v>
      </c>
      <c r="ONU1" s="4" t="s">
        <v>37</v>
      </c>
      <c r="ONV1" s="4" t="s">
        <v>37</v>
      </c>
      <c r="ONW1" s="4" t="s">
        <v>37</v>
      </c>
      <c r="ONX1" s="4" t="s">
        <v>37</v>
      </c>
      <c r="ONY1" s="4" t="s">
        <v>37</v>
      </c>
      <c r="ONZ1" s="4" t="s">
        <v>37</v>
      </c>
      <c r="OOA1" s="4" t="s">
        <v>37</v>
      </c>
      <c r="OOB1" s="4" t="s">
        <v>37</v>
      </c>
      <c r="OOC1" s="4" t="s">
        <v>37</v>
      </c>
      <c r="OOD1" s="4" t="s">
        <v>37</v>
      </c>
      <c r="OOE1" s="4" t="s">
        <v>37</v>
      </c>
      <c r="OOF1" s="4" t="s">
        <v>37</v>
      </c>
      <c r="OOG1" s="4" t="s">
        <v>37</v>
      </c>
      <c r="OOH1" s="4" t="s">
        <v>37</v>
      </c>
      <c r="OOI1" s="4" t="s">
        <v>37</v>
      </c>
      <c r="OOJ1" s="4" t="s">
        <v>37</v>
      </c>
      <c r="OOK1" s="4" t="s">
        <v>37</v>
      </c>
      <c r="OOL1" s="4" t="s">
        <v>37</v>
      </c>
      <c r="OOM1" s="4" t="s">
        <v>37</v>
      </c>
      <c r="OON1" s="4" t="s">
        <v>37</v>
      </c>
      <c r="OOO1" s="4" t="s">
        <v>37</v>
      </c>
      <c r="OOP1" s="4" t="s">
        <v>37</v>
      </c>
      <c r="OOQ1" s="4" t="s">
        <v>37</v>
      </c>
      <c r="OOR1" s="4" t="s">
        <v>37</v>
      </c>
      <c r="OOS1" s="4" t="s">
        <v>37</v>
      </c>
      <c r="OOT1" s="4" t="s">
        <v>37</v>
      </c>
      <c r="OOU1" s="4" t="s">
        <v>37</v>
      </c>
      <c r="OOV1" s="4" t="s">
        <v>37</v>
      </c>
      <c r="OOW1" s="4" t="s">
        <v>37</v>
      </c>
      <c r="OOX1" s="4" t="s">
        <v>37</v>
      </c>
      <c r="OOY1" s="4" t="s">
        <v>37</v>
      </c>
      <c r="OOZ1" s="4" t="s">
        <v>37</v>
      </c>
      <c r="OPA1" s="4" t="s">
        <v>37</v>
      </c>
      <c r="OPB1" s="4" t="s">
        <v>37</v>
      </c>
      <c r="OPC1" s="4" t="s">
        <v>37</v>
      </c>
      <c r="OPD1" s="4" t="s">
        <v>37</v>
      </c>
      <c r="OPE1" s="4" t="s">
        <v>37</v>
      </c>
      <c r="OPF1" s="4" t="s">
        <v>37</v>
      </c>
      <c r="OPG1" s="4" t="s">
        <v>37</v>
      </c>
      <c r="OPH1" s="4" t="s">
        <v>37</v>
      </c>
      <c r="OPI1" s="4" t="s">
        <v>37</v>
      </c>
      <c r="OPJ1" s="4" t="s">
        <v>37</v>
      </c>
      <c r="OPK1" s="4" t="s">
        <v>37</v>
      </c>
      <c r="OPL1" s="4" t="s">
        <v>37</v>
      </c>
      <c r="OPM1" s="4" t="s">
        <v>37</v>
      </c>
      <c r="OPN1" s="4" t="s">
        <v>37</v>
      </c>
      <c r="OPO1" s="4" t="s">
        <v>37</v>
      </c>
      <c r="OPP1" s="4" t="s">
        <v>37</v>
      </c>
      <c r="OPQ1" s="4" t="s">
        <v>37</v>
      </c>
      <c r="OPR1" s="4" t="s">
        <v>37</v>
      </c>
      <c r="OPS1" s="4" t="s">
        <v>37</v>
      </c>
      <c r="OPT1" s="4" t="s">
        <v>37</v>
      </c>
      <c r="OPU1" s="4" t="s">
        <v>37</v>
      </c>
      <c r="OPV1" s="4" t="s">
        <v>37</v>
      </c>
      <c r="OPW1" s="4" t="s">
        <v>37</v>
      </c>
      <c r="OPX1" s="4" t="s">
        <v>37</v>
      </c>
      <c r="OPY1" s="4" t="s">
        <v>37</v>
      </c>
      <c r="OPZ1" s="4" t="s">
        <v>37</v>
      </c>
      <c r="OQA1" s="4" t="s">
        <v>37</v>
      </c>
      <c r="OQB1" s="4" t="s">
        <v>37</v>
      </c>
      <c r="OQC1" s="4" t="s">
        <v>37</v>
      </c>
      <c r="OQD1" s="4" t="s">
        <v>37</v>
      </c>
      <c r="OQE1" s="4" t="s">
        <v>37</v>
      </c>
      <c r="OQF1" s="4" t="s">
        <v>37</v>
      </c>
      <c r="OQG1" s="4" t="s">
        <v>37</v>
      </c>
      <c r="OQH1" s="4" t="s">
        <v>37</v>
      </c>
      <c r="OQI1" s="4" t="s">
        <v>37</v>
      </c>
      <c r="OQJ1" s="4" t="s">
        <v>37</v>
      </c>
      <c r="OQK1" s="4" t="s">
        <v>37</v>
      </c>
      <c r="OQL1" s="4" t="s">
        <v>37</v>
      </c>
      <c r="OQM1" s="4" t="s">
        <v>37</v>
      </c>
      <c r="OQN1" s="4" t="s">
        <v>37</v>
      </c>
      <c r="OQO1" s="4" t="s">
        <v>37</v>
      </c>
      <c r="OQP1" s="4" t="s">
        <v>37</v>
      </c>
      <c r="OQQ1" s="4" t="s">
        <v>37</v>
      </c>
      <c r="OQR1" s="4" t="s">
        <v>37</v>
      </c>
      <c r="OQS1" s="4" t="s">
        <v>37</v>
      </c>
      <c r="OQT1" s="4" t="s">
        <v>37</v>
      </c>
      <c r="OQU1" s="4" t="s">
        <v>37</v>
      </c>
      <c r="OQV1" s="4" t="s">
        <v>37</v>
      </c>
      <c r="OQW1" s="4" t="s">
        <v>37</v>
      </c>
      <c r="OQX1" s="4" t="s">
        <v>37</v>
      </c>
      <c r="OQY1" s="4" t="s">
        <v>37</v>
      </c>
      <c r="OQZ1" s="4" t="s">
        <v>37</v>
      </c>
      <c r="ORA1" s="4" t="s">
        <v>37</v>
      </c>
      <c r="ORB1" s="4" t="s">
        <v>37</v>
      </c>
      <c r="ORC1" s="4" t="s">
        <v>37</v>
      </c>
      <c r="ORD1" s="4" t="s">
        <v>37</v>
      </c>
      <c r="ORE1" s="4" t="s">
        <v>37</v>
      </c>
      <c r="ORF1" s="4" t="s">
        <v>37</v>
      </c>
      <c r="ORG1" s="4" t="s">
        <v>37</v>
      </c>
      <c r="ORH1" s="4" t="s">
        <v>37</v>
      </c>
      <c r="ORI1" s="4" t="s">
        <v>37</v>
      </c>
      <c r="ORJ1" s="4" t="s">
        <v>37</v>
      </c>
      <c r="ORK1" s="4" t="s">
        <v>37</v>
      </c>
      <c r="ORL1" s="4" t="s">
        <v>37</v>
      </c>
      <c r="ORM1" s="4" t="s">
        <v>37</v>
      </c>
      <c r="ORN1" s="4" t="s">
        <v>37</v>
      </c>
      <c r="ORO1" s="4" t="s">
        <v>37</v>
      </c>
      <c r="ORP1" s="4" t="s">
        <v>37</v>
      </c>
      <c r="ORQ1" s="4" t="s">
        <v>37</v>
      </c>
      <c r="ORR1" s="4" t="s">
        <v>37</v>
      </c>
      <c r="ORS1" s="4" t="s">
        <v>37</v>
      </c>
      <c r="ORT1" s="4" t="s">
        <v>37</v>
      </c>
      <c r="ORU1" s="4" t="s">
        <v>37</v>
      </c>
      <c r="ORV1" s="4" t="s">
        <v>37</v>
      </c>
      <c r="ORW1" s="4" t="s">
        <v>37</v>
      </c>
      <c r="ORX1" s="4" t="s">
        <v>37</v>
      </c>
      <c r="ORY1" s="4" t="s">
        <v>37</v>
      </c>
      <c r="ORZ1" s="4" t="s">
        <v>37</v>
      </c>
      <c r="OSA1" s="4" t="s">
        <v>37</v>
      </c>
      <c r="OSB1" s="4" t="s">
        <v>37</v>
      </c>
      <c r="OSC1" s="4" t="s">
        <v>37</v>
      </c>
      <c r="OSD1" s="4" t="s">
        <v>37</v>
      </c>
      <c r="OSE1" s="4" t="s">
        <v>37</v>
      </c>
      <c r="OSF1" s="4" t="s">
        <v>37</v>
      </c>
      <c r="OSG1" s="4" t="s">
        <v>37</v>
      </c>
      <c r="OSH1" s="4" t="s">
        <v>37</v>
      </c>
      <c r="OSI1" s="4" t="s">
        <v>37</v>
      </c>
      <c r="OSJ1" s="4" t="s">
        <v>37</v>
      </c>
      <c r="OSK1" s="4" t="s">
        <v>37</v>
      </c>
      <c r="OSL1" s="4" t="s">
        <v>37</v>
      </c>
      <c r="OSM1" s="4" t="s">
        <v>37</v>
      </c>
      <c r="OSN1" s="4" t="s">
        <v>37</v>
      </c>
      <c r="OSO1" s="4" t="s">
        <v>37</v>
      </c>
      <c r="OSP1" s="4" t="s">
        <v>37</v>
      </c>
      <c r="OSQ1" s="4" t="s">
        <v>37</v>
      </c>
      <c r="OSR1" s="4" t="s">
        <v>37</v>
      </c>
      <c r="OSS1" s="4" t="s">
        <v>37</v>
      </c>
      <c r="OST1" s="4" t="s">
        <v>37</v>
      </c>
      <c r="OSU1" s="4" t="s">
        <v>37</v>
      </c>
      <c r="OSV1" s="4" t="s">
        <v>37</v>
      </c>
      <c r="OSW1" s="4" t="s">
        <v>37</v>
      </c>
      <c r="OSX1" s="4" t="s">
        <v>37</v>
      </c>
      <c r="OSY1" s="4" t="s">
        <v>37</v>
      </c>
      <c r="OSZ1" s="4" t="s">
        <v>37</v>
      </c>
      <c r="OTA1" s="4" t="s">
        <v>37</v>
      </c>
      <c r="OTB1" s="4" t="s">
        <v>37</v>
      </c>
      <c r="OTC1" s="4" t="s">
        <v>37</v>
      </c>
      <c r="OTD1" s="4" t="s">
        <v>37</v>
      </c>
      <c r="OTE1" s="4" t="s">
        <v>37</v>
      </c>
      <c r="OTF1" s="4" t="s">
        <v>37</v>
      </c>
      <c r="OTG1" s="4" t="s">
        <v>37</v>
      </c>
      <c r="OTH1" s="4" t="s">
        <v>37</v>
      </c>
      <c r="OTI1" s="4" t="s">
        <v>37</v>
      </c>
      <c r="OTJ1" s="4" t="s">
        <v>37</v>
      </c>
      <c r="OTK1" s="4" t="s">
        <v>37</v>
      </c>
      <c r="OTL1" s="4" t="s">
        <v>37</v>
      </c>
      <c r="OTM1" s="4" t="s">
        <v>37</v>
      </c>
      <c r="OTN1" s="4" t="s">
        <v>37</v>
      </c>
      <c r="OTO1" s="4" t="s">
        <v>37</v>
      </c>
      <c r="OTP1" s="4" t="s">
        <v>37</v>
      </c>
      <c r="OTQ1" s="4" t="s">
        <v>37</v>
      </c>
      <c r="OTR1" s="4" t="s">
        <v>37</v>
      </c>
      <c r="OTS1" s="4" t="s">
        <v>37</v>
      </c>
      <c r="OTT1" s="4" t="s">
        <v>37</v>
      </c>
      <c r="OTU1" s="4" t="s">
        <v>37</v>
      </c>
      <c r="OTV1" s="4" t="s">
        <v>37</v>
      </c>
      <c r="OTW1" s="4" t="s">
        <v>37</v>
      </c>
      <c r="OTX1" s="4" t="s">
        <v>37</v>
      </c>
      <c r="OTY1" s="4" t="s">
        <v>37</v>
      </c>
      <c r="OTZ1" s="4" t="s">
        <v>37</v>
      </c>
      <c r="OUA1" s="4" t="s">
        <v>37</v>
      </c>
      <c r="OUB1" s="4" t="s">
        <v>37</v>
      </c>
      <c r="OUC1" s="4" t="s">
        <v>37</v>
      </c>
      <c r="OUD1" s="4" t="s">
        <v>37</v>
      </c>
      <c r="OUE1" s="4" t="s">
        <v>37</v>
      </c>
      <c r="OUF1" s="4" t="s">
        <v>37</v>
      </c>
      <c r="OUG1" s="4" t="s">
        <v>37</v>
      </c>
      <c r="OUH1" s="4" t="s">
        <v>37</v>
      </c>
      <c r="OUI1" s="4" t="s">
        <v>37</v>
      </c>
      <c r="OUJ1" s="4" t="s">
        <v>37</v>
      </c>
      <c r="OUK1" s="4" t="s">
        <v>37</v>
      </c>
      <c r="OUL1" s="4" t="s">
        <v>37</v>
      </c>
      <c r="OUM1" s="4" t="s">
        <v>37</v>
      </c>
      <c r="OUN1" s="4" t="s">
        <v>37</v>
      </c>
      <c r="OUO1" s="4" t="s">
        <v>37</v>
      </c>
      <c r="OUP1" s="4" t="s">
        <v>37</v>
      </c>
      <c r="OUQ1" s="4" t="s">
        <v>37</v>
      </c>
      <c r="OUR1" s="4" t="s">
        <v>37</v>
      </c>
      <c r="OUS1" s="4" t="s">
        <v>37</v>
      </c>
      <c r="OUT1" s="4" t="s">
        <v>37</v>
      </c>
      <c r="OUU1" s="4" t="s">
        <v>37</v>
      </c>
      <c r="OUV1" s="4" t="s">
        <v>37</v>
      </c>
      <c r="OUW1" s="4" t="s">
        <v>37</v>
      </c>
      <c r="OUX1" s="4" t="s">
        <v>37</v>
      </c>
      <c r="OUY1" s="4" t="s">
        <v>37</v>
      </c>
      <c r="OUZ1" s="4" t="s">
        <v>37</v>
      </c>
      <c r="OVA1" s="4" t="s">
        <v>37</v>
      </c>
      <c r="OVB1" s="4" t="s">
        <v>37</v>
      </c>
      <c r="OVC1" s="4" t="s">
        <v>37</v>
      </c>
      <c r="OVD1" s="4" t="s">
        <v>37</v>
      </c>
      <c r="OVE1" s="4" t="s">
        <v>37</v>
      </c>
      <c r="OVF1" s="4" t="s">
        <v>37</v>
      </c>
      <c r="OVG1" s="4" t="s">
        <v>37</v>
      </c>
      <c r="OVH1" s="4" t="s">
        <v>37</v>
      </c>
      <c r="OVI1" s="4" t="s">
        <v>37</v>
      </c>
      <c r="OVJ1" s="4" t="s">
        <v>37</v>
      </c>
      <c r="OVK1" s="4" t="s">
        <v>37</v>
      </c>
      <c r="OVL1" s="4" t="s">
        <v>37</v>
      </c>
      <c r="OVM1" s="4" t="s">
        <v>37</v>
      </c>
      <c r="OVN1" s="4" t="s">
        <v>37</v>
      </c>
      <c r="OVO1" s="4" t="s">
        <v>37</v>
      </c>
      <c r="OVP1" s="4" t="s">
        <v>37</v>
      </c>
      <c r="OVQ1" s="4" t="s">
        <v>37</v>
      </c>
      <c r="OVR1" s="4" t="s">
        <v>37</v>
      </c>
      <c r="OVS1" s="4" t="s">
        <v>37</v>
      </c>
      <c r="OVT1" s="4" t="s">
        <v>37</v>
      </c>
      <c r="OVU1" s="4" t="s">
        <v>37</v>
      </c>
      <c r="OVV1" s="4" t="s">
        <v>37</v>
      </c>
      <c r="OVW1" s="4" t="s">
        <v>37</v>
      </c>
      <c r="OVX1" s="4" t="s">
        <v>37</v>
      </c>
      <c r="OVY1" s="4" t="s">
        <v>37</v>
      </c>
      <c r="OVZ1" s="4" t="s">
        <v>37</v>
      </c>
      <c r="OWA1" s="4" t="s">
        <v>37</v>
      </c>
      <c r="OWB1" s="4" t="s">
        <v>37</v>
      </c>
      <c r="OWC1" s="4" t="s">
        <v>37</v>
      </c>
      <c r="OWD1" s="4" t="s">
        <v>37</v>
      </c>
      <c r="OWE1" s="4" t="s">
        <v>37</v>
      </c>
      <c r="OWF1" s="4" t="s">
        <v>37</v>
      </c>
      <c r="OWG1" s="4" t="s">
        <v>37</v>
      </c>
      <c r="OWH1" s="4" t="s">
        <v>37</v>
      </c>
      <c r="OWI1" s="4" t="s">
        <v>37</v>
      </c>
      <c r="OWJ1" s="4" t="s">
        <v>37</v>
      </c>
      <c r="OWK1" s="4" t="s">
        <v>37</v>
      </c>
      <c r="OWL1" s="4" t="s">
        <v>37</v>
      </c>
      <c r="OWM1" s="4" t="s">
        <v>37</v>
      </c>
      <c r="OWN1" s="4" t="s">
        <v>37</v>
      </c>
      <c r="OWO1" s="4" t="s">
        <v>37</v>
      </c>
      <c r="OWP1" s="4" t="s">
        <v>37</v>
      </c>
      <c r="OWQ1" s="4" t="s">
        <v>37</v>
      </c>
      <c r="OWR1" s="4" t="s">
        <v>37</v>
      </c>
      <c r="OWS1" s="4" t="s">
        <v>37</v>
      </c>
      <c r="OWT1" s="4" t="s">
        <v>37</v>
      </c>
      <c r="OWU1" s="4" t="s">
        <v>37</v>
      </c>
      <c r="OWV1" s="4" t="s">
        <v>37</v>
      </c>
      <c r="OWW1" s="4" t="s">
        <v>37</v>
      </c>
      <c r="OWX1" s="4" t="s">
        <v>37</v>
      </c>
      <c r="OWY1" s="4" t="s">
        <v>37</v>
      </c>
      <c r="OWZ1" s="4" t="s">
        <v>37</v>
      </c>
      <c r="OXA1" s="4" t="s">
        <v>37</v>
      </c>
      <c r="OXB1" s="4" t="s">
        <v>37</v>
      </c>
      <c r="OXC1" s="4" t="s">
        <v>37</v>
      </c>
      <c r="OXD1" s="4" t="s">
        <v>37</v>
      </c>
      <c r="OXE1" s="4" t="s">
        <v>37</v>
      </c>
      <c r="OXF1" s="4" t="s">
        <v>37</v>
      </c>
      <c r="OXG1" s="4" t="s">
        <v>37</v>
      </c>
      <c r="OXH1" s="4" t="s">
        <v>37</v>
      </c>
      <c r="OXI1" s="4" t="s">
        <v>37</v>
      </c>
      <c r="OXJ1" s="4" t="s">
        <v>37</v>
      </c>
      <c r="OXK1" s="4" t="s">
        <v>37</v>
      </c>
      <c r="OXL1" s="4" t="s">
        <v>37</v>
      </c>
      <c r="OXM1" s="4" t="s">
        <v>37</v>
      </c>
      <c r="OXN1" s="4" t="s">
        <v>37</v>
      </c>
      <c r="OXO1" s="4" t="s">
        <v>37</v>
      </c>
      <c r="OXP1" s="4" t="s">
        <v>37</v>
      </c>
      <c r="OXQ1" s="4" t="s">
        <v>37</v>
      </c>
      <c r="OXR1" s="4" t="s">
        <v>37</v>
      </c>
      <c r="OXS1" s="4" t="s">
        <v>37</v>
      </c>
      <c r="OXT1" s="4" t="s">
        <v>37</v>
      </c>
      <c r="OXU1" s="4" t="s">
        <v>37</v>
      </c>
      <c r="OXV1" s="4" t="s">
        <v>37</v>
      </c>
      <c r="OXW1" s="4" t="s">
        <v>37</v>
      </c>
      <c r="OXX1" s="4" t="s">
        <v>37</v>
      </c>
      <c r="OXY1" s="4" t="s">
        <v>37</v>
      </c>
      <c r="OXZ1" s="4" t="s">
        <v>37</v>
      </c>
      <c r="OYA1" s="4" t="s">
        <v>37</v>
      </c>
      <c r="OYB1" s="4" t="s">
        <v>37</v>
      </c>
      <c r="OYC1" s="4" t="s">
        <v>37</v>
      </c>
      <c r="OYD1" s="4" t="s">
        <v>37</v>
      </c>
      <c r="OYE1" s="4" t="s">
        <v>37</v>
      </c>
      <c r="OYF1" s="4" t="s">
        <v>37</v>
      </c>
      <c r="OYG1" s="4" t="s">
        <v>37</v>
      </c>
      <c r="OYH1" s="4" t="s">
        <v>37</v>
      </c>
      <c r="OYI1" s="4" t="s">
        <v>37</v>
      </c>
      <c r="OYJ1" s="4" t="s">
        <v>37</v>
      </c>
      <c r="OYK1" s="4" t="s">
        <v>37</v>
      </c>
      <c r="OYL1" s="4" t="s">
        <v>37</v>
      </c>
      <c r="OYM1" s="4" t="s">
        <v>37</v>
      </c>
      <c r="OYN1" s="4" t="s">
        <v>37</v>
      </c>
      <c r="OYO1" s="4" t="s">
        <v>37</v>
      </c>
      <c r="OYP1" s="4" t="s">
        <v>37</v>
      </c>
      <c r="OYQ1" s="4" t="s">
        <v>37</v>
      </c>
      <c r="OYR1" s="4" t="s">
        <v>37</v>
      </c>
      <c r="OYS1" s="4" t="s">
        <v>37</v>
      </c>
      <c r="OYT1" s="4" t="s">
        <v>37</v>
      </c>
      <c r="OYU1" s="4" t="s">
        <v>37</v>
      </c>
      <c r="OYV1" s="4" t="s">
        <v>37</v>
      </c>
      <c r="OYW1" s="4" t="s">
        <v>37</v>
      </c>
      <c r="OYX1" s="4" t="s">
        <v>37</v>
      </c>
      <c r="OYY1" s="4" t="s">
        <v>37</v>
      </c>
      <c r="OYZ1" s="4" t="s">
        <v>37</v>
      </c>
      <c r="OZA1" s="4" t="s">
        <v>37</v>
      </c>
      <c r="OZB1" s="4" t="s">
        <v>37</v>
      </c>
      <c r="OZC1" s="4" t="s">
        <v>37</v>
      </c>
      <c r="OZD1" s="4" t="s">
        <v>37</v>
      </c>
      <c r="OZE1" s="4" t="s">
        <v>37</v>
      </c>
      <c r="OZF1" s="4" t="s">
        <v>37</v>
      </c>
      <c r="OZG1" s="4" t="s">
        <v>37</v>
      </c>
      <c r="OZH1" s="4" t="s">
        <v>37</v>
      </c>
      <c r="OZI1" s="4" t="s">
        <v>37</v>
      </c>
      <c r="OZJ1" s="4" t="s">
        <v>37</v>
      </c>
      <c r="OZK1" s="4" t="s">
        <v>37</v>
      </c>
      <c r="OZL1" s="4" t="s">
        <v>37</v>
      </c>
      <c r="OZM1" s="4" t="s">
        <v>37</v>
      </c>
      <c r="OZN1" s="4" t="s">
        <v>37</v>
      </c>
      <c r="OZO1" s="4" t="s">
        <v>37</v>
      </c>
      <c r="OZP1" s="4" t="s">
        <v>37</v>
      </c>
      <c r="OZQ1" s="4" t="s">
        <v>37</v>
      </c>
      <c r="OZR1" s="4" t="s">
        <v>37</v>
      </c>
      <c r="OZS1" s="4" t="s">
        <v>37</v>
      </c>
      <c r="OZT1" s="4" t="s">
        <v>37</v>
      </c>
      <c r="OZU1" s="4" t="s">
        <v>37</v>
      </c>
      <c r="OZV1" s="4" t="s">
        <v>37</v>
      </c>
      <c r="OZW1" s="4" t="s">
        <v>37</v>
      </c>
      <c r="OZX1" s="4" t="s">
        <v>37</v>
      </c>
      <c r="OZY1" s="4" t="s">
        <v>37</v>
      </c>
      <c r="OZZ1" s="4" t="s">
        <v>37</v>
      </c>
      <c r="PAA1" s="4" t="s">
        <v>37</v>
      </c>
      <c r="PAB1" s="4" t="s">
        <v>37</v>
      </c>
      <c r="PAC1" s="4" t="s">
        <v>37</v>
      </c>
      <c r="PAD1" s="4" t="s">
        <v>37</v>
      </c>
      <c r="PAE1" s="4" t="s">
        <v>37</v>
      </c>
      <c r="PAF1" s="4" t="s">
        <v>37</v>
      </c>
      <c r="PAG1" s="4" t="s">
        <v>37</v>
      </c>
      <c r="PAH1" s="4" t="s">
        <v>37</v>
      </c>
      <c r="PAI1" s="4" t="s">
        <v>37</v>
      </c>
      <c r="PAJ1" s="4" t="s">
        <v>37</v>
      </c>
      <c r="PAK1" s="4" t="s">
        <v>37</v>
      </c>
      <c r="PAL1" s="4" t="s">
        <v>37</v>
      </c>
      <c r="PAM1" s="4" t="s">
        <v>37</v>
      </c>
      <c r="PAN1" s="4" t="s">
        <v>37</v>
      </c>
      <c r="PAO1" s="4" t="s">
        <v>37</v>
      </c>
      <c r="PAP1" s="4" t="s">
        <v>37</v>
      </c>
      <c r="PAQ1" s="4" t="s">
        <v>37</v>
      </c>
      <c r="PAR1" s="4" t="s">
        <v>37</v>
      </c>
      <c r="PAS1" s="4" t="s">
        <v>37</v>
      </c>
      <c r="PAT1" s="4" t="s">
        <v>37</v>
      </c>
      <c r="PAU1" s="4" t="s">
        <v>37</v>
      </c>
      <c r="PAV1" s="4" t="s">
        <v>37</v>
      </c>
      <c r="PAW1" s="4" t="s">
        <v>37</v>
      </c>
      <c r="PAX1" s="4" t="s">
        <v>37</v>
      </c>
      <c r="PAY1" s="4" t="s">
        <v>37</v>
      </c>
      <c r="PAZ1" s="4" t="s">
        <v>37</v>
      </c>
      <c r="PBA1" s="4" t="s">
        <v>37</v>
      </c>
      <c r="PBB1" s="4" t="s">
        <v>37</v>
      </c>
      <c r="PBC1" s="4" t="s">
        <v>37</v>
      </c>
      <c r="PBD1" s="4" t="s">
        <v>37</v>
      </c>
      <c r="PBE1" s="4" t="s">
        <v>37</v>
      </c>
      <c r="PBF1" s="4" t="s">
        <v>37</v>
      </c>
      <c r="PBG1" s="4" t="s">
        <v>37</v>
      </c>
      <c r="PBH1" s="4" t="s">
        <v>37</v>
      </c>
      <c r="PBI1" s="4" t="s">
        <v>37</v>
      </c>
      <c r="PBJ1" s="4" t="s">
        <v>37</v>
      </c>
      <c r="PBK1" s="4" t="s">
        <v>37</v>
      </c>
      <c r="PBL1" s="4" t="s">
        <v>37</v>
      </c>
      <c r="PBM1" s="4" t="s">
        <v>37</v>
      </c>
      <c r="PBN1" s="4" t="s">
        <v>37</v>
      </c>
      <c r="PBO1" s="4" t="s">
        <v>37</v>
      </c>
      <c r="PBP1" s="4" t="s">
        <v>37</v>
      </c>
      <c r="PBQ1" s="4" t="s">
        <v>37</v>
      </c>
      <c r="PBR1" s="4" t="s">
        <v>37</v>
      </c>
      <c r="PBS1" s="4" t="s">
        <v>37</v>
      </c>
      <c r="PBT1" s="4" t="s">
        <v>37</v>
      </c>
      <c r="PBU1" s="4" t="s">
        <v>37</v>
      </c>
      <c r="PBV1" s="4" t="s">
        <v>37</v>
      </c>
      <c r="PBW1" s="4" t="s">
        <v>37</v>
      </c>
      <c r="PBX1" s="4" t="s">
        <v>37</v>
      </c>
      <c r="PBY1" s="4" t="s">
        <v>37</v>
      </c>
      <c r="PBZ1" s="4" t="s">
        <v>37</v>
      </c>
      <c r="PCA1" s="4" t="s">
        <v>37</v>
      </c>
      <c r="PCB1" s="4" t="s">
        <v>37</v>
      </c>
      <c r="PCC1" s="4" t="s">
        <v>37</v>
      </c>
      <c r="PCD1" s="4" t="s">
        <v>37</v>
      </c>
      <c r="PCE1" s="4" t="s">
        <v>37</v>
      </c>
      <c r="PCF1" s="4" t="s">
        <v>37</v>
      </c>
      <c r="PCG1" s="4" t="s">
        <v>37</v>
      </c>
      <c r="PCH1" s="4" t="s">
        <v>37</v>
      </c>
      <c r="PCI1" s="4" t="s">
        <v>37</v>
      </c>
      <c r="PCJ1" s="4" t="s">
        <v>37</v>
      </c>
      <c r="PCK1" s="4" t="s">
        <v>37</v>
      </c>
      <c r="PCL1" s="4" t="s">
        <v>37</v>
      </c>
      <c r="PCM1" s="4" t="s">
        <v>37</v>
      </c>
      <c r="PCN1" s="4" t="s">
        <v>37</v>
      </c>
      <c r="PCO1" s="4" t="s">
        <v>37</v>
      </c>
      <c r="PCP1" s="4" t="s">
        <v>37</v>
      </c>
      <c r="PCQ1" s="4" t="s">
        <v>37</v>
      </c>
      <c r="PCR1" s="4" t="s">
        <v>37</v>
      </c>
      <c r="PCS1" s="4" t="s">
        <v>37</v>
      </c>
      <c r="PCT1" s="4" t="s">
        <v>37</v>
      </c>
      <c r="PCU1" s="4" t="s">
        <v>37</v>
      </c>
      <c r="PCV1" s="4" t="s">
        <v>37</v>
      </c>
      <c r="PCW1" s="4" t="s">
        <v>37</v>
      </c>
      <c r="PCX1" s="4" t="s">
        <v>37</v>
      </c>
      <c r="PCY1" s="4" t="s">
        <v>37</v>
      </c>
      <c r="PCZ1" s="4" t="s">
        <v>37</v>
      </c>
      <c r="PDA1" s="4" t="s">
        <v>37</v>
      </c>
      <c r="PDB1" s="4" t="s">
        <v>37</v>
      </c>
      <c r="PDC1" s="4" t="s">
        <v>37</v>
      </c>
      <c r="PDD1" s="4" t="s">
        <v>37</v>
      </c>
      <c r="PDE1" s="4" t="s">
        <v>37</v>
      </c>
      <c r="PDF1" s="4" t="s">
        <v>37</v>
      </c>
      <c r="PDG1" s="4" t="s">
        <v>37</v>
      </c>
      <c r="PDH1" s="4" t="s">
        <v>37</v>
      </c>
      <c r="PDI1" s="4" t="s">
        <v>37</v>
      </c>
      <c r="PDJ1" s="4" t="s">
        <v>37</v>
      </c>
      <c r="PDK1" s="4" t="s">
        <v>37</v>
      </c>
      <c r="PDL1" s="4" t="s">
        <v>37</v>
      </c>
      <c r="PDM1" s="4" t="s">
        <v>37</v>
      </c>
      <c r="PDN1" s="4" t="s">
        <v>37</v>
      </c>
      <c r="PDO1" s="4" t="s">
        <v>37</v>
      </c>
      <c r="PDP1" s="4" t="s">
        <v>37</v>
      </c>
      <c r="PDQ1" s="4" t="s">
        <v>37</v>
      </c>
      <c r="PDR1" s="4" t="s">
        <v>37</v>
      </c>
      <c r="PDS1" s="4" t="s">
        <v>37</v>
      </c>
      <c r="PDT1" s="4" t="s">
        <v>37</v>
      </c>
      <c r="PDU1" s="4" t="s">
        <v>37</v>
      </c>
      <c r="PDV1" s="4" t="s">
        <v>37</v>
      </c>
      <c r="PDW1" s="4" t="s">
        <v>37</v>
      </c>
      <c r="PDX1" s="4" t="s">
        <v>37</v>
      </c>
      <c r="PDY1" s="4" t="s">
        <v>37</v>
      </c>
      <c r="PDZ1" s="4" t="s">
        <v>37</v>
      </c>
      <c r="PEA1" s="4" t="s">
        <v>37</v>
      </c>
      <c r="PEB1" s="4" t="s">
        <v>37</v>
      </c>
      <c r="PEC1" s="4" t="s">
        <v>37</v>
      </c>
      <c r="PED1" s="4" t="s">
        <v>37</v>
      </c>
      <c r="PEE1" s="4" t="s">
        <v>37</v>
      </c>
      <c r="PEF1" s="4" t="s">
        <v>37</v>
      </c>
      <c r="PEG1" s="4" t="s">
        <v>37</v>
      </c>
      <c r="PEH1" s="4" t="s">
        <v>37</v>
      </c>
      <c r="PEI1" s="4" t="s">
        <v>37</v>
      </c>
      <c r="PEJ1" s="4" t="s">
        <v>37</v>
      </c>
      <c r="PEK1" s="4" t="s">
        <v>37</v>
      </c>
      <c r="PEL1" s="4" t="s">
        <v>37</v>
      </c>
      <c r="PEM1" s="4" t="s">
        <v>37</v>
      </c>
      <c r="PEN1" s="4" t="s">
        <v>37</v>
      </c>
      <c r="PEO1" s="4" t="s">
        <v>37</v>
      </c>
      <c r="PEP1" s="4" t="s">
        <v>37</v>
      </c>
      <c r="PEQ1" s="4" t="s">
        <v>37</v>
      </c>
      <c r="PER1" s="4" t="s">
        <v>37</v>
      </c>
      <c r="PES1" s="4" t="s">
        <v>37</v>
      </c>
      <c r="PET1" s="4" t="s">
        <v>37</v>
      </c>
      <c r="PEU1" s="4" t="s">
        <v>37</v>
      </c>
      <c r="PEV1" s="4" t="s">
        <v>37</v>
      </c>
      <c r="PEW1" s="4" t="s">
        <v>37</v>
      </c>
      <c r="PEX1" s="4" t="s">
        <v>37</v>
      </c>
      <c r="PEY1" s="4" t="s">
        <v>37</v>
      </c>
      <c r="PEZ1" s="4" t="s">
        <v>37</v>
      </c>
      <c r="PFA1" s="4" t="s">
        <v>37</v>
      </c>
      <c r="PFB1" s="4" t="s">
        <v>37</v>
      </c>
      <c r="PFC1" s="4" t="s">
        <v>37</v>
      </c>
      <c r="PFD1" s="4" t="s">
        <v>37</v>
      </c>
      <c r="PFE1" s="4" t="s">
        <v>37</v>
      </c>
      <c r="PFF1" s="4" t="s">
        <v>37</v>
      </c>
      <c r="PFG1" s="4" t="s">
        <v>37</v>
      </c>
      <c r="PFH1" s="4" t="s">
        <v>37</v>
      </c>
      <c r="PFI1" s="4" t="s">
        <v>37</v>
      </c>
      <c r="PFJ1" s="4" t="s">
        <v>37</v>
      </c>
      <c r="PFK1" s="4" t="s">
        <v>37</v>
      </c>
      <c r="PFL1" s="4" t="s">
        <v>37</v>
      </c>
      <c r="PFM1" s="4" t="s">
        <v>37</v>
      </c>
      <c r="PFN1" s="4" t="s">
        <v>37</v>
      </c>
      <c r="PFO1" s="4" t="s">
        <v>37</v>
      </c>
      <c r="PFP1" s="4" t="s">
        <v>37</v>
      </c>
      <c r="PFQ1" s="4" t="s">
        <v>37</v>
      </c>
      <c r="PFR1" s="4" t="s">
        <v>37</v>
      </c>
      <c r="PFS1" s="4" t="s">
        <v>37</v>
      </c>
      <c r="PFT1" s="4" t="s">
        <v>37</v>
      </c>
      <c r="PFU1" s="4" t="s">
        <v>37</v>
      </c>
      <c r="PFV1" s="4" t="s">
        <v>37</v>
      </c>
      <c r="PFW1" s="4" t="s">
        <v>37</v>
      </c>
      <c r="PFX1" s="4" t="s">
        <v>37</v>
      </c>
      <c r="PFY1" s="4" t="s">
        <v>37</v>
      </c>
      <c r="PFZ1" s="4" t="s">
        <v>37</v>
      </c>
      <c r="PGA1" s="4" t="s">
        <v>37</v>
      </c>
      <c r="PGB1" s="4" t="s">
        <v>37</v>
      </c>
      <c r="PGC1" s="4" t="s">
        <v>37</v>
      </c>
      <c r="PGD1" s="4" t="s">
        <v>37</v>
      </c>
      <c r="PGE1" s="4" t="s">
        <v>37</v>
      </c>
      <c r="PGF1" s="4" t="s">
        <v>37</v>
      </c>
      <c r="PGG1" s="4" t="s">
        <v>37</v>
      </c>
      <c r="PGH1" s="4" t="s">
        <v>37</v>
      </c>
      <c r="PGI1" s="4" t="s">
        <v>37</v>
      </c>
      <c r="PGJ1" s="4" t="s">
        <v>37</v>
      </c>
      <c r="PGK1" s="4" t="s">
        <v>37</v>
      </c>
      <c r="PGL1" s="4" t="s">
        <v>37</v>
      </c>
      <c r="PGM1" s="4" t="s">
        <v>37</v>
      </c>
      <c r="PGN1" s="4" t="s">
        <v>37</v>
      </c>
      <c r="PGO1" s="4" t="s">
        <v>37</v>
      </c>
      <c r="PGP1" s="4" t="s">
        <v>37</v>
      </c>
      <c r="PGQ1" s="4" t="s">
        <v>37</v>
      </c>
      <c r="PGR1" s="4" t="s">
        <v>37</v>
      </c>
      <c r="PGS1" s="4" t="s">
        <v>37</v>
      </c>
      <c r="PGT1" s="4" t="s">
        <v>37</v>
      </c>
      <c r="PGU1" s="4" t="s">
        <v>37</v>
      </c>
      <c r="PGV1" s="4" t="s">
        <v>37</v>
      </c>
      <c r="PGW1" s="4" t="s">
        <v>37</v>
      </c>
      <c r="PGX1" s="4" t="s">
        <v>37</v>
      </c>
      <c r="PGY1" s="4" t="s">
        <v>37</v>
      </c>
      <c r="PGZ1" s="4" t="s">
        <v>37</v>
      </c>
      <c r="PHA1" s="4" t="s">
        <v>37</v>
      </c>
      <c r="PHB1" s="4" t="s">
        <v>37</v>
      </c>
      <c r="PHC1" s="4" t="s">
        <v>37</v>
      </c>
      <c r="PHD1" s="4" t="s">
        <v>37</v>
      </c>
      <c r="PHE1" s="4" t="s">
        <v>37</v>
      </c>
      <c r="PHF1" s="4" t="s">
        <v>37</v>
      </c>
      <c r="PHG1" s="4" t="s">
        <v>37</v>
      </c>
      <c r="PHH1" s="4" t="s">
        <v>37</v>
      </c>
      <c r="PHI1" s="4" t="s">
        <v>37</v>
      </c>
      <c r="PHJ1" s="4" t="s">
        <v>37</v>
      </c>
      <c r="PHK1" s="4" t="s">
        <v>37</v>
      </c>
      <c r="PHL1" s="4" t="s">
        <v>37</v>
      </c>
      <c r="PHM1" s="4" t="s">
        <v>37</v>
      </c>
      <c r="PHN1" s="4" t="s">
        <v>37</v>
      </c>
      <c r="PHO1" s="4" t="s">
        <v>37</v>
      </c>
      <c r="PHP1" s="4" t="s">
        <v>37</v>
      </c>
      <c r="PHQ1" s="4" t="s">
        <v>37</v>
      </c>
      <c r="PHR1" s="4" t="s">
        <v>37</v>
      </c>
      <c r="PHS1" s="4" t="s">
        <v>37</v>
      </c>
      <c r="PHT1" s="4" t="s">
        <v>37</v>
      </c>
      <c r="PHU1" s="4" t="s">
        <v>37</v>
      </c>
      <c r="PHV1" s="4" t="s">
        <v>37</v>
      </c>
      <c r="PHW1" s="4" t="s">
        <v>37</v>
      </c>
      <c r="PHX1" s="4" t="s">
        <v>37</v>
      </c>
      <c r="PHY1" s="4" t="s">
        <v>37</v>
      </c>
      <c r="PHZ1" s="4" t="s">
        <v>37</v>
      </c>
      <c r="PIA1" s="4" t="s">
        <v>37</v>
      </c>
      <c r="PIB1" s="4" t="s">
        <v>37</v>
      </c>
      <c r="PIC1" s="4" t="s">
        <v>37</v>
      </c>
      <c r="PID1" s="4" t="s">
        <v>37</v>
      </c>
      <c r="PIE1" s="4" t="s">
        <v>37</v>
      </c>
      <c r="PIF1" s="4" t="s">
        <v>37</v>
      </c>
      <c r="PIG1" s="4" t="s">
        <v>37</v>
      </c>
      <c r="PIH1" s="4" t="s">
        <v>37</v>
      </c>
      <c r="PII1" s="4" t="s">
        <v>37</v>
      </c>
      <c r="PIJ1" s="4" t="s">
        <v>37</v>
      </c>
      <c r="PIK1" s="4" t="s">
        <v>37</v>
      </c>
      <c r="PIL1" s="4" t="s">
        <v>37</v>
      </c>
      <c r="PIM1" s="4" t="s">
        <v>37</v>
      </c>
      <c r="PIN1" s="4" t="s">
        <v>37</v>
      </c>
      <c r="PIO1" s="4" t="s">
        <v>37</v>
      </c>
      <c r="PIP1" s="4" t="s">
        <v>37</v>
      </c>
      <c r="PIQ1" s="4" t="s">
        <v>37</v>
      </c>
      <c r="PIR1" s="4" t="s">
        <v>37</v>
      </c>
      <c r="PIS1" s="4" t="s">
        <v>37</v>
      </c>
      <c r="PIT1" s="4" t="s">
        <v>37</v>
      </c>
      <c r="PIU1" s="4" t="s">
        <v>37</v>
      </c>
      <c r="PIV1" s="4" t="s">
        <v>37</v>
      </c>
      <c r="PIW1" s="4" t="s">
        <v>37</v>
      </c>
      <c r="PIX1" s="4" t="s">
        <v>37</v>
      </c>
      <c r="PIY1" s="4" t="s">
        <v>37</v>
      </c>
      <c r="PIZ1" s="4" t="s">
        <v>37</v>
      </c>
      <c r="PJA1" s="4" t="s">
        <v>37</v>
      </c>
      <c r="PJB1" s="4" t="s">
        <v>37</v>
      </c>
      <c r="PJC1" s="4" t="s">
        <v>37</v>
      </c>
      <c r="PJD1" s="4" t="s">
        <v>37</v>
      </c>
      <c r="PJE1" s="4" t="s">
        <v>37</v>
      </c>
      <c r="PJF1" s="4" t="s">
        <v>37</v>
      </c>
      <c r="PJG1" s="4" t="s">
        <v>37</v>
      </c>
      <c r="PJH1" s="4" t="s">
        <v>37</v>
      </c>
      <c r="PJI1" s="4" t="s">
        <v>37</v>
      </c>
      <c r="PJJ1" s="4" t="s">
        <v>37</v>
      </c>
      <c r="PJK1" s="4" t="s">
        <v>37</v>
      </c>
      <c r="PJL1" s="4" t="s">
        <v>37</v>
      </c>
      <c r="PJM1" s="4" t="s">
        <v>37</v>
      </c>
      <c r="PJN1" s="4" t="s">
        <v>37</v>
      </c>
      <c r="PJO1" s="4" t="s">
        <v>37</v>
      </c>
      <c r="PJP1" s="4" t="s">
        <v>37</v>
      </c>
      <c r="PJQ1" s="4" t="s">
        <v>37</v>
      </c>
      <c r="PJR1" s="4" t="s">
        <v>37</v>
      </c>
      <c r="PJS1" s="4" t="s">
        <v>37</v>
      </c>
      <c r="PJT1" s="4" t="s">
        <v>37</v>
      </c>
      <c r="PJU1" s="4" t="s">
        <v>37</v>
      </c>
      <c r="PJV1" s="4" t="s">
        <v>37</v>
      </c>
      <c r="PJW1" s="4" t="s">
        <v>37</v>
      </c>
      <c r="PJX1" s="4" t="s">
        <v>37</v>
      </c>
      <c r="PJY1" s="4" t="s">
        <v>37</v>
      </c>
      <c r="PJZ1" s="4" t="s">
        <v>37</v>
      </c>
      <c r="PKA1" s="4" t="s">
        <v>37</v>
      </c>
      <c r="PKB1" s="4" t="s">
        <v>37</v>
      </c>
      <c r="PKC1" s="4" t="s">
        <v>37</v>
      </c>
      <c r="PKD1" s="4" t="s">
        <v>37</v>
      </c>
      <c r="PKE1" s="4" t="s">
        <v>37</v>
      </c>
      <c r="PKF1" s="4" t="s">
        <v>37</v>
      </c>
      <c r="PKG1" s="4" t="s">
        <v>37</v>
      </c>
      <c r="PKH1" s="4" t="s">
        <v>37</v>
      </c>
      <c r="PKI1" s="4" t="s">
        <v>37</v>
      </c>
      <c r="PKJ1" s="4" t="s">
        <v>37</v>
      </c>
      <c r="PKK1" s="4" t="s">
        <v>37</v>
      </c>
      <c r="PKL1" s="4" t="s">
        <v>37</v>
      </c>
      <c r="PKM1" s="4" t="s">
        <v>37</v>
      </c>
      <c r="PKN1" s="4" t="s">
        <v>37</v>
      </c>
      <c r="PKO1" s="4" t="s">
        <v>37</v>
      </c>
      <c r="PKP1" s="4" t="s">
        <v>37</v>
      </c>
      <c r="PKQ1" s="4" t="s">
        <v>37</v>
      </c>
      <c r="PKR1" s="4" t="s">
        <v>37</v>
      </c>
      <c r="PKS1" s="4" t="s">
        <v>37</v>
      </c>
      <c r="PKT1" s="4" t="s">
        <v>37</v>
      </c>
      <c r="PKU1" s="4" t="s">
        <v>37</v>
      </c>
      <c r="PKV1" s="4" t="s">
        <v>37</v>
      </c>
      <c r="PKW1" s="4" t="s">
        <v>37</v>
      </c>
      <c r="PKX1" s="4" t="s">
        <v>37</v>
      </c>
      <c r="PKY1" s="4" t="s">
        <v>37</v>
      </c>
      <c r="PKZ1" s="4" t="s">
        <v>37</v>
      </c>
      <c r="PLA1" s="4" t="s">
        <v>37</v>
      </c>
      <c r="PLB1" s="4" t="s">
        <v>37</v>
      </c>
      <c r="PLC1" s="4" t="s">
        <v>37</v>
      </c>
      <c r="PLD1" s="4" t="s">
        <v>37</v>
      </c>
      <c r="PLE1" s="4" t="s">
        <v>37</v>
      </c>
      <c r="PLF1" s="4" t="s">
        <v>37</v>
      </c>
      <c r="PLG1" s="4" t="s">
        <v>37</v>
      </c>
      <c r="PLH1" s="4" t="s">
        <v>37</v>
      </c>
      <c r="PLI1" s="4" t="s">
        <v>37</v>
      </c>
      <c r="PLJ1" s="4" t="s">
        <v>37</v>
      </c>
      <c r="PLK1" s="4" t="s">
        <v>37</v>
      </c>
      <c r="PLL1" s="4" t="s">
        <v>37</v>
      </c>
      <c r="PLM1" s="4" t="s">
        <v>37</v>
      </c>
      <c r="PLN1" s="4" t="s">
        <v>37</v>
      </c>
      <c r="PLO1" s="4" t="s">
        <v>37</v>
      </c>
      <c r="PLP1" s="4" t="s">
        <v>37</v>
      </c>
      <c r="PLQ1" s="4" t="s">
        <v>37</v>
      </c>
      <c r="PLR1" s="4" t="s">
        <v>37</v>
      </c>
      <c r="PLS1" s="4" t="s">
        <v>37</v>
      </c>
      <c r="PLT1" s="4" t="s">
        <v>37</v>
      </c>
      <c r="PLU1" s="4" t="s">
        <v>37</v>
      </c>
      <c r="PLV1" s="4" t="s">
        <v>37</v>
      </c>
      <c r="PLW1" s="4" t="s">
        <v>37</v>
      </c>
      <c r="PLX1" s="4" t="s">
        <v>37</v>
      </c>
      <c r="PLY1" s="4" t="s">
        <v>37</v>
      </c>
      <c r="PLZ1" s="4" t="s">
        <v>37</v>
      </c>
      <c r="PMA1" s="4" t="s">
        <v>37</v>
      </c>
      <c r="PMB1" s="4" t="s">
        <v>37</v>
      </c>
      <c r="PMC1" s="4" t="s">
        <v>37</v>
      </c>
      <c r="PMD1" s="4" t="s">
        <v>37</v>
      </c>
      <c r="PME1" s="4" t="s">
        <v>37</v>
      </c>
      <c r="PMF1" s="4" t="s">
        <v>37</v>
      </c>
      <c r="PMG1" s="4" t="s">
        <v>37</v>
      </c>
      <c r="PMH1" s="4" t="s">
        <v>37</v>
      </c>
      <c r="PMI1" s="4" t="s">
        <v>37</v>
      </c>
      <c r="PMJ1" s="4" t="s">
        <v>37</v>
      </c>
      <c r="PMK1" s="4" t="s">
        <v>37</v>
      </c>
      <c r="PML1" s="4" t="s">
        <v>37</v>
      </c>
      <c r="PMM1" s="4" t="s">
        <v>37</v>
      </c>
      <c r="PMN1" s="4" t="s">
        <v>37</v>
      </c>
      <c r="PMO1" s="4" t="s">
        <v>37</v>
      </c>
      <c r="PMP1" s="4" t="s">
        <v>37</v>
      </c>
      <c r="PMQ1" s="4" t="s">
        <v>37</v>
      </c>
      <c r="PMR1" s="4" t="s">
        <v>37</v>
      </c>
      <c r="PMS1" s="4" t="s">
        <v>37</v>
      </c>
      <c r="PMT1" s="4" t="s">
        <v>37</v>
      </c>
      <c r="PMU1" s="4" t="s">
        <v>37</v>
      </c>
      <c r="PMV1" s="4" t="s">
        <v>37</v>
      </c>
      <c r="PMW1" s="4" t="s">
        <v>37</v>
      </c>
      <c r="PMX1" s="4" t="s">
        <v>37</v>
      </c>
      <c r="PMY1" s="4" t="s">
        <v>37</v>
      </c>
      <c r="PMZ1" s="4" t="s">
        <v>37</v>
      </c>
      <c r="PNA1" s="4" t="s">
        <v>37</v>
      </c>
      <c r="PNB1" s="4" t="s">
        <v>37</v>
      </c>
      <c r="PNC1" s="4" t="s">
        <v>37</v>
      </c>
      <c r="PND1" s="4" t="s">
        <v>37</v>
      </c>
      <c r="PNE1" s="4" t="s">
        <v>37</v>
      </c>
      <c r="PNF1" s="4" t="s">
        <v>37</v>
      </c>
      <c r="PNG1" s="4" t="s">
        <v>37</v>
      </c>
      <c r="PNH1" s="4" t="s">
        <v>37</v>
      </c>
      <c r="PNI1" s="4" t="s">
        <v>37</v>
      </c>
      <c r="PNJ1" s="4" t="s">
        <v>37</v>
      </c>
      <c r="PNK1" s="4" t="s">
        <v>37</v>
      </c>
      <c r="PNL1" s="4" t="s">
        <v>37</v>
      </c>
      <c r="PNM1" s="4" t="s">
        <v>37</v>
      </c>
      <c r="PNN1" s="4" t="s">
        <v>37</v>
      </c>
      <c r="PNO1" s="4" t="s">
        <v>37</v>
      </c>
      <c r="PNP1" s="4" t="s">
        <v>37</v>
      </c>
      <c r="PNQ1" s="4" t="s">
        <v>37</v>
      </c>
      <c r="PNR1" s="4" t="s">
        <v>37</v>
      </c>
      <c r="PNS1" s="4" t="s">
        <v>37</v>
      </c>
      <c r="PNT1" s="4" t="s">
        <v>37</v>
      </c>
      <c r="PNU1" s="4" t="s">
        <v>37</v>
      </c>
      <c r="PNV1" s="4" t="s">
        <v>37</v>
      </c>
      <c r="PNW1" s="4" t="s">
        <v>37</v>
      </c>
      <c r="PNX1" s="4" t="s">
        <v>37</v>
      </c>
      <c r="PNY1" s="4" t="s">
        <v>37</v>
      </c>
      <c r="PNZ1" s="4" t="s">
        <v>37</v>
      </c>
      <c r="POA1" s="4" t="s">
        <v>37</v>
      </c>
      <c r="POB1" s="4" t="s">
        <v>37</v>
      </c>
      <c r="POC1" s="4" t="s">
        <v>37</v>
      </c>
      <c r="POD1" s="4" t="s">
        <v>37</v>
      </c>
      <c r="POE1" s="4" t="s">
        <v>37</v>
      </c>
      <c r="POF1" s="4" t="s">
        <v>37</v>
      </c>
      <c r="POG1" s="4" t="s">
        <v>37</v>
      </c>
      <c r="POH1" s="4" t="s">
        <v>37</v>
      </c>
      <c r="POI1" s="4" t="s">
        <v>37</v>
      </c>
      <c r="POJ1" s="4" t="s">
        <v>37</v>
      </c>
      <c r="POK1" s="4" t="s">
        <v>37</v>
      </c>
      <c r="POL1" s="4" t="s">
        <v>37</v>
      </c>
      <c r="POM1" s="4" t="s">
        <v>37</v>
      </c>
      <c r="PON1" s="4" t="s">
        <v>37</v>
      </c>
      <c r="POO1" s="4" t="s">
        <v>37</v>
      </c>
      <c r="POP1" s="4" t="s">
        <v>37</v>
      </c>
      <c r="POQ1" s="4" t="s">
        <v>37</v>
      </c>
      <c r="POR1" s="4" t="s">
        <v>37</v>
      </c>
      <c r="POS1" s="4" t="s">
        <v>37</v>
      </c>
      <c r="POT1" s="4" t="s">
        <v>37</v>
      </c>
      <c r="POU1" s="4" t="s">
        <v>37</v>
      </c>
      <c r="POV1" s="4" t="s">
        <v>37</v>
      </c>
      <c r="POW1" s="4" t="s">
        <v>37</v>
      </c>
      <c r="POX1" s="4" t="s">
        <v>37</v>
      </c>
      <c r="POY1" s="4" t="s">
        <v>37</v>
      </c>
      <c r="POZ1" s="4" t="s">
        <v>37</v>
      </c>
      <c r="PPA1" s="4" t="s">
        <v>37</v>
      </c>
      <c r="PPB1" s="4" t="s">
        <v>37</v>
      </c>
      <c r="PPC1" s="4" t="s">
        <v>37</v>
      </c>
      <c r="PPD1" s="4" t="s">
        <v>37</v>
      </c>
      <c r="PPE1" s="4" t="s">
        <v>37</v>
      </c>
      <c r="PPF1" s="4" t="s">
        <v>37</v>
      </c>
      <c r="PPG1" s="4" t="s">
        <v>37</v>
      </c>
      <c r="PPH1" s="4" t="s">
        <v>37</v>
      </c>
      <c r="PPI1" s="4" t="s">
        <v>37</v>
      </c>
      <c r="PPJ1" s="4" t="s">
        <v>37</v>
      </c>
      <c r="PPK1" s="4" t="s">
        <v>37</v>
      </c>
      <c r="PPL1" s="4" t="s">
        <v>37</v>
      </c>
      <c r="PPM1" s="4" t="s">
        <v>37</v>
      </c>
      <c r="PPN1" s="4" t="s">
        <v>37</v>
      </c>
      <c r="PPO1" s="4" t="s">
        <v>37</v>
      </c>
      <c r="PPP1" s="4" t="s">
        <v>37</v>
      </c>
      <c r="PPQ1" s="4" t="s">
        <v>37</v>
      </c>
      <c r="PPR1" s="4" t="s">
        <v>37</v>
      </c>
      <c r="PPS1" s="4" t="s">
        <v>37</v>
      </c>
      <c r="PPT1" s="4" t="s">
        <v>37</v>
      </c>
      <c r="PPU1" s="4" t="s">
        <v>37</v>
      </c>
      <c r="PPV1" s="4" t="s">
        <v>37</v>
      </c>
      <c r="PPW1" s="4" t="s">
        <v>37</v>
      </c>
      <c r="PPX1" s="4" t="s">
        <v>37</v>
      </c>
      <c r="PPY1" s="4" t="s">
        <v>37</v>
      </c>
      <c r="PPZ1" s="4" t="s">
        <v>37</v>
      </c>
      <c r="PQA1" s="4" t="s">
        <v>37</v>
      </c>
      <c r="PQB1" s="4" t="s">
        <v>37</v>
      </c>
      <c r="PQC1" s="4" t="s">
        <v>37</v>
      </c>
      <c r="PQD1" s="4" t="s">
        <v>37</v>
      </c>
      <c r="PQE1" s="4" t="s">
        <v>37</v>
      </c>
      <c r="PQF1" s="4" t="s">
        <v>37</v>
      </c>
      <c r="PQG1" s="4" t="s">
        <v>37</v>
      </c>
      <c r="PQH1" s="4" t="s">
        <v>37</v>
      </c>
      <c r="PQI1" s="4" t="s">
        <v>37</v>
      </c>
      <c r="PQJ1" s="4" t="s">
        <v>37</v>
      </c>
      <c r="PQK1" s="4" t="s">
        <v>37</v>
      </c>
      <c r="PQL1" s="4" t="s">
        <v>37</v>
      </c>
      <c r="PQM1" s="4" t="s">
        <v>37</v>
      </c>
      <c r="PQN1" s="4" t="s">
        <v>37</v>
      </c>
      <c r="PQO1" s="4" t="s">
        <v>37</v>
      </c>
      <c r="PQP1" s="4" t="s">
        <v>37</v>
      </c>
      <c r="PQQ1" s="4" t="s">
        <v>37</v>
      </c>
      <c r="PQR1" s="4" t="s">
        <v>37</v>
      </c>
      <c r="PQS1" s="4" t="s">
        <v>37</v>
      </c>
      <c r="PQT1" s="4" t="s">
        <v>37</v>
      </c>
      <c r="PQU1" s="4" t="s">
        <v>37</v>
      </c>
      <c r="PQV1" s="4" t="s">
        <v>37</v>
      </c>
      <c r="PQW1" s="4" t="s">
        <v>37</v>
      </c>
      <c r="PQX1" s="4" t="s">
        <v>37</v>
      </c>
      <c r="PQY1" s="4" t="s">
        <v>37</v>
      </c>
      <c r="PQZ1" s="4" t="s">
        <v>37</v>
      </c>
      <c r="PRA1" s="4" t="s">
        <v>37</v>
      </c>
      <c r="PRB1" s="4" t="s">
        <v>37</v>
      </c>
      <c r="PRC1" s="4" t="s">
        <v>37</v>
      </c>
      <c r="PRD1" s="4" t="s">
        <v>37</v>
      </c>
      <c r="PRE1" s="4" t="s">
        <v>37</v>
      </c>
      <c r="PRF1" s="4" t="s">
        <v>37</v>
      </c>
      <c r="PRG1" s="4" t="s">
        <v>37</v>
      </c>
      <c r="PRH1" s="4" t="s">
        <v>37</v>
      </c>
      <c r="PRI1" s="4" t="s">
        <v>37</v>
      </c>
      <c r="PRJ1" s="4" t="s">
        <v>37</v>
      </c>
      <c r="PRK1" s="4" t="s">
        <v>37</v>
      </c>
      <c r="PRL1" s="4" t="s">
        <v>37</v>
      </c>
      <c r="PRM1" s="4" t="s">
        <v>37</v>
      </c>
      <c r="PRN1" s="4" t="s">
        <v>37</v>
      </c>
      <c r="PRO1" s="4" t="s">
        <v>37</v>
      </c>
      <c r="PRP1" s="4" t="s">
        <v>37</v>
      </c>
      <c r="PRQ1" s="4" t="s">
        <v>37</v>
      </c>
      <c r="PRR1" s="4" t="s">
        <v>37</v>
      </c>
      <c r="PRS1" s="4" t="s">
        <v>37</v>
      </c>
      <c r="PRT1" s="4" t="s">
        <v>37</v>
      </c>
      <c r="PRU1" s="4" t="s">
        <v>37</v>
      </c>
      <c r="PRV1" s="4" t="s">
        <v>37</v>
      </c>
      <c r="PRW1" s="4" t="s">
        <v>37</v>
      </c>
      <c r="PRX1" s="4" t="s">
        <v>37</v>
      </c>
      <c r="PRY1" s="4" t="s">
        <v>37</v>
      </c>
      <c r="PRZ1" s="4" t="s">
        <v>37</v>
      </c>
      <c r="PSA1" s="4" t="s">
        <v>37</v>
      </c>
      <c r="PSB1" s="4" t="s">
        <v>37</v>
      </c>
      <c r="PSC1" s="4" t="s">
        <v>37</v>
      </c>
      <c r="PSD1" s="4" t="s">
        <v>37</v>
      </c>
      <c r="PSE1" s="4" t="s">
        <v>37</v>
      </c>
      <c r="PSF1" s="4" t="s">
        <v>37</v>
      </c>
      <c r="PSG1" s="4" t="s">
        <v>37</v>
      </c>
      <c r="PSH1" s="4" t="s">
        <v>37</v>
      </c>
      <c r="PSI1" s="4" t="s">
        <v>37</v>
      </c>
      <c r="PSJ1" s="4" t="s">
        <v>37</v>
      </c>
      <c r="PSK1" s="4" t="s">
        <v>37</v>
      </c>
      <c r="PSL1" s="4" t="s">
        <v>37</v>
      </c>
      <c r="PSM1" s="4" t="s">
        <v>37</v>
      </c>
      <c r="PSN1" s="4" t="s">
        <v>37</v>
      </c>
      <c r="PSO1" s="4" t="s">
        <v>37</v>
      </c>
      <c r="PSP1" s="4" t="s">
        <v>37</v>
      </c>
      <c r="PSQ1" s="4" t="s">
        <v>37</v>
      </c>
      <c r="PSR1" s="4" t="s">
        <v>37</v>
      </c>
      <c r="PSS1" s="4" t="s">
        <v>37</v>
      </c>
      <c r="PST1" s="4" t="s">
        <v>37</v>
      </c>
      <c r="PSU1" s="4" t="s">
        <v>37</v>
      </c>
      <c r="PSV1" s="4" t="s">
        <v>37</v>
      </c>
      <c r="PSW1" s="4" t="s">
        <v>37</v>
      </c>
      <c r="PSX1" s="4" t="s">
        <v>37</v>
      </c>
      <c r="PSY1" s="4" t="s">
        <v>37</v>
      </c>
      <c r="PSZ1" s="4" t="s">
        <v>37</v>
      </c>
      <c r="PTA1" s="4" t="s">
        <v>37</v>
      </c>
      <c r="PTB1" s="4" t="s">
        <v>37</v>
      </c>
      <c r="PTC1" s="4" t="s">
        <v>37</v>
      </c>
      <c r="PTD1" s="4" t="s">
        <v>37</v>
      </c>
      <c r="PTE1" s="4" t="s">
        <v>37</v>
      </c>
      <c r="PTF1" s="4" t="s">
        <v>37</v>
      </c>
      <c r="PTG1" s="4" t="s">
        <v>37</v>
      </c>
      <c r="PTH1" s="4" t="s">
        <v>37</v>
      </c>
      <c r="PTI1" s="4" t="s">
        <v>37</v>
      </c>
      <c r="PTJ1" s="4" t="s">
        <v>37</v>
      </c>
      <c r="PTK1" s="4" t="s">
        <v>37</v>
      </c>
      <c r="PTL1" s="4" t="s">
        <v>37</v>
      </c>
      <c r="PTM1" s="4" t="s">
        <v>37</v>
      </c>
      <c r="PTN1" s="4" t="s">
        <v>37</v>
      </c>
      <c r="PTO1" s="4" t="s">
        <v>37</v>
      </c>
      <c r="PTP1" s="4" t="s">
        <v>37</v>
      </c>
      <c r="PTQ1" s="4" t="s">
        <v>37</v>
      </c>
      <c r="PTR1" s="4" t="s">
        <v>37</v>
      </c>
      <c r="PTS1" s="4" t="s">
        <v>37</v>
      </c>
      <c r="PTT1" s="4" t="s">
        <v>37</v>
      </c>
      <c r="PTU1" s="4" t="s">
        <v>37</v>
      </c>
      <c r="PTV1" s="4" t="s">
        <v>37</v>
      </c>
      <c r="PTW1" s="4" t="s">
        <v>37</v>
      </c>
      <c r="PTX1" s="4" t="s">
        <v>37</v>
      </c>
      <c r="PTY1" s="4" t="s">
        <v>37</v>
      </c>
      <c r="PTZ1" s="4" t="s">
        <v>37</v>
      </c>
      <c r="PUA1" s="4" t="s">
        <v>37</v>
      </c>
      <c r="PUB1" s="4" t="s">
        <v>37</v>
      </c>
      <c r="PUC1" s="4" t="s">
        <v>37</v>
      </c>
      <c r="PUD1" s="4" t="s">
        <v>37</v>
      </c>
      <c r="PUE1" s="4" t="s">
        <v>37</v>
      </c>
      <c r="PUF1" s="4" t="s">
        <v>37</v>
      </c>
      <c r="PUG1" s="4" t="s">
        <v>37</v>
      </c>
      <c r="PUH1" s="4" t="s">
        <v>37</v>
      </c>
      <c r="PUI1" s="4" t="s">
        <v>37</v>
      </c>
      <c r="PUJ1" s="4" t="s">
        <v>37</v>
      </c>
      <c r="PUK1" s="4" t="s">
        <v>37</v>
      </c>
      <c r="PUL1" s="4" t="s">
        <v>37</v>
      </c>
      <c r="PUM1" s="4" t="s">
        <v>37</v>
      </c>
      <c r="PUN1" s="4" t="s">
        <v>37</v>
      </c>
      <c r="PUO1" s="4" t="s">
        <v>37</v>
      </c>
      <c r="PUP1" s="4" t="s">
        <v>37</v>
      </c>
      <c r="PUQ1" s="4" t="s">
        <v>37</v>
      </c>
      <c r="PUR1" s="4" t="s">
        <v>37</v>
      </c>
      <c r="PUS1" s="4" t="s">
        <v>37</v>
      </c>
      <c r="PUT1" s="4" t="s">
        <v>37</v>
      </c>
      <c r="PUU1" s="4" t="s">
        <v>37</v>
      </c>
      <c r="PUV1" s="4" t="s">
        <v>37</v>
      </c>
      <c r="PUW1" s="4" t="s">
        <v>37</v>
      </c>
      <c r="PUX1" s="4" t="s">
        <v>37</v>
      </c>
      <c r="PUY1" s="4" t="s">
        <v>37</v>
      </c>
      <c r="PUZ1" s="4" t="s">
        <v>37</v>
      </c>
      <c r="PVA1" s="4" t="s">
        <v>37</v>
      </c>
      <c r="PVB1" s="4" t="s">
        <v>37</v>
      </c>
      <c r="PVC1" s="4" t="s">
        <v>37</v>
      </c>
      <c r="PVD1" s="4" t="s">
        <v>37</v>
      </c>
      <c r="PVE1" s="4" t="s">
        <v>37</v>
      </c>
      <c r="PVF1" s="4" t="s">
        <v>37</v>
      </c>
      <c r="PVG1" s="4" t="s">
        <v>37</v>
      </c>
      <c r="PVH1" s="4" t="s">
        <v>37</v>
      </c>
      <c r="PVI1" s="4" t="s">
        <v>37</v>
      </c>
      <c r="PVJ1" s="4" t="s">
        <v>37</v>
      </c>
      <c r="PVK1" s="4" t="s">
        <v>37</v>
      </c>
      <c r="PVL1" s="4" t="s">
        <v>37</v>
      </c>
      <c r="PVM1" s="4" t="s">
        <v>37</v>
      </c>
      <c r="PVN1" s="4" t="s">
        <v>37</v>
      </c>
      <c r="PVO1" s="4" t="s">
        <v>37</v>
      </c>
      <c r="PVP1" s="4" t="s">
        <v>37</v>
      </c>
      <c r="PVQ1" s="4" t="s">
        <v>37</v>
      </c>
      <c r="PVR1" s="4" t="s">
        <v>37</v>
      </c>
      <c r="PVS1" s="4" t="s">
        <v>37</v>
      </c>
      <c r="PVT1" s="4" t="s">
        <v>37</v>
      </c>
      <c r="PVU1" s="4" t="s">
        <v>37</v>
      </c>
      <c r="PVV1" s="4" t="s">
        <v>37</v>
      </c>
      <c r="PVW1" s="4" t="s">
        <v>37</v>
      </c>
      <c r="PVX1" s="4" t="s">
        <v>37</v>
      </c>
      <c r="PVY1" s="4" t="s">
        <v>37</v>
      </c>
      <c r="PVZ1" s="4" t="s">
        <v>37</v>
      </c>
      <c r="PWA1" s="4" t="s">
        <v>37</v>
      </c>
      <c r="PWB1" s="4" t="s">
        <v>37</v>
      </c>
      <c r="PWC1" s="4" t="s">
        <v>37</v>
      </c>
      <c r="PWD1" s="4" t="s">
        <v>37</v>
      </c>
      <c r="PWE1" s="4" t="s">
        <v>37</v>
      </c>
      <c r="PWF1" s="4" t="s">
        <v>37</v>
      </c>
      <c r="PWG1" s="4" t="s">
        <v>37</v>
      </c>
      <c r="PWH1" s="4" t="s">
        <v>37</v>
      </c>
      <c r="PWI1" s="4" t="s">
        <v>37</v>
      </c>
      <c r="PWJ1" s="4" t="s">
        <v>37</v>
      </c>
      <c r="PWK1" s="4" t="s">
        <v>37</v>
      </c>
      <c r="PWL1" s="4" t="s">
        <v>37</v>
      </c>
      <c r="PWM1" s="4" t="s">
        <v>37</v>
      </c>
      <c r="PWN1" s="4" t="s">
        <v>37</v>
      </c>
      <c r="PWO1" s="4" t="s">
        <v>37</v>
      </c>
      <c r="PWP1" s="4" t="s">
        <v>37</v>
      </c>
      <c r="PWQ1" s="4" t="s">
        <v>37</v>
      </c>
      <c r="PWR1" s="4" t="s">
        <v>37</v>
      </c>
      <c r="PWS1" s="4" t="s">
        <v>37</v>
      </c>
      <c r="PWT1" s="4" t="s">
        <v>37</v>
      </c>
      <c r="PWU1" s="4" t="s">
        <v>37</v>
      </c>
      <c r="PWV1" s="4" t="s">
        <v>37</v>
      </c>
      <c r="PWW1" s="4" t="s">
        <v>37</v>
      </c>
      <c r="PWX1" s="4" t="s">
        <v>37</v>
      </c>
      <c r="PWY1" s="4" t="s">
        <v>37</v>
      </c>
      <c r="PWZ1" s="4" t="s">
        <v>37</v>
      </c>
      <c r="PXA1" s="4" t="s">
        <v>37</v>
      </c>
      <c r="PXB1" s="4" t="s">
        <v>37</v>
      </c>
      <c r="PXC1" s="4" t="s">
        <v>37</v>
      </c>
      <c r="PXD1" s="4" t="s">
        <v>37</v>
      </c>
      <c r="PXE1" s="4" t="s">
        <v>37</v>
      </c>
      <c r="PXF1" s="4" t="s">
        <v>37</v>
      </c>
      <c r="PXG1" s="4" t="s">
        <v>37</v>
      </c>
      <c r="PXH1" s="4" t="s">
        <v>37</v>
      </c>
      <c r="PXI1" s="4" t="s">
        <v>37</v>
      </c>
      <c r="PXJ1" s="4" t="s">
        <v>37</v>
      </c>
      <c r="PXK1" s="4" t="s">
        <v>37</v>
      </c>
      <c r="PXL1" s="4" t="s">
        <v>37</v>
      </c>
      <c r="PXM1" s="4" t="s">
        <v>37</v>
      </c>
      <c r="PXN1" s="4" t="s">
        <v>37</v>
      </c>
      <c r="PXO1" s="4" t="s">
        <v>37</v>
      </c>
      <c r="PXP1" s="4" t="s">
        <v>37</v>
      </c>
      <c r="PXQ1" s="4" t="s">
        <v>37</v>
      </c>
      <c r="PXR1" s="4" t="s">
        <v>37</v>
      </c>
      <c r="PXS1" s="4" t="s">
        <v>37</v>
      </c>
      <c r="PXT1" s="4" t="s">
        <v>37</v>
      </c>
      <c r="PXU1" s="4" t="s">
        <v>37</v>
      </c>
      <c r="PXV1" s="4" t="s">
        <v>37</v>
      </c>
      <c r="PXW1" s="4" t="s">
        <v>37</v>
      </c>
      <c r="PXX1" s="4" t="s">
        <v>37</v>
      </c>
      <c r="PXY1" s="4" t="s">
        <v>37</v>
      </c>
      <c r="PXZ1" s="4" t="s">
        <v>37</v>
      </c>
      <c r="PYA1" s="4" t="s">
        <v>37</v>
      </c>
      <c r="PYB1" s="4" t="s">
        <v>37</v>
      </c>
      <c r="PYC1" s="4" t="s">
        <v>37</v>
      </c>
      <c r="PYD1" s="4" t="s">
        <v>37</v>
      </c>
      <c r="PYE1" s="4" t="s">
        <v>37</v>
      </c>
      <c r="PYF1" s="4" t="s">
        <v>37</v>
      </c>
      <c r="PYG1" s="4" t="s">
        <v>37</v>
      </c>
      <c r="PYH1" s="4" t="s">
        <v>37</v>
      </c>
      <c r="PYI1" s="4" t="s">
        <v>37</v>
      </c>
      <c r="PYJ1" s="4" t="s">
        <v>37</v>
      </c>
      <c r="PYK1" s="4" t="s">
        <v>37</v>
      </c>
      <c r="PYL1" s="4" t="s">
        <v>37</v>
      </c>
      <c r="PYM1" s="4" t="s">
        <v>37</v>
      </c>
      <c r="PYN1" s="4" t="s">
        <v>37</v>
      </c>
      <c r="PYO1" s="4" t="s">
        <v>37</v>
      </c>
      <c r="PYP1" s="4" t="s">
        <v>37</v>
      </c>
      <c r="PYQ1" s="4" t="s">
        <v>37</v>
      </c>
      <c r="PYR1" s="4" t="s">
        <v>37</v>
      </c>
      <c r="PYS1" s="4" t="s">
        <v>37</v>
      </c>
      <c r="PYT1" s="4" t="s">
        <v>37</v>
      </c>
      <c r="PYU1" s="4" t="s">
        <v>37</v>
      </c>
      <c r="PYV1" s="4" t="s">
        <v>37</v>
      </c>
      <c r="PYW1" s="4" t="s">
        <v>37</v>
      </c>
      <c r="PYX1" s="4" t="s">
        <v>37</v>
      </c>
      <c r="PYY1" s="4" t="s">
        <v>37</v>
      </c>
      <c r="PYZ1" s="4" t="s">
        <v>37</v>
      </c>
      <c r="PZA1" s="4" t="s">
        <v>37</v>
      </c>
      <c r="PZB1" s="4" t="s">
        <v>37</v>
      </c>
      <c r="PZC1" s="4" t="s">
        <v>37</v>
      </c>
      <c r="PZD1" s="4" t="s">
        <v>37</v>
      </c>
      <c r="PZE1" s="4" t="s">
        <v>37</v>
      </c>
      <c r="PZF1" s="4" t="s">
        <v>37</v>
      </c>
      <c r="PZG1" s="4" t="s">
        <v>37</v>
      </c>
      <c r="PZH1" s="4" t="s">
        <v>37</v>
      </c>
      <c r="PZI1" s="4" t="s">
        <v>37</v>
      </c>
      <c r="PZJ1" s="4" t="s">
        <v>37</v>
      </c>
      <c r="PZK1" s="4" t="s">
        <v>37</v>
      </c>
      <c r="PZL1" s="4" t="s">
        <v>37</v>
      </c>
      <c r="PZM1" s="4" t="s">
        <v>37</v>
      </c>
      <c r="PZN1" s="4" t="s">
        <v>37</v>
      </c>
      <c r="PZO1" s="4" t="s">
        <v>37</v>
      </c>
      <c r="PZP1" s="4" t="s">
        <v>37</v>
      </c>
      <c r="PZQ1" s="4" t="s">
        <v>37</v>
      </c>
      <c r="PZR1" s="4" t="s">
        <v>37</v>
      </c>
      <c r="PZS1" s="4" t="s">
        <v>37</v>
      </c>
      <c r="PZT1" s="4" t="s">
        <v>37</v>
      </c>
      <c r="PZU1" s="4" t="s">
        <v>37</v>
      </c>
      <c r="PZV1" s="4" t="s">
        <v>37</v>
      </c>
      <c r="PZW1" s="4" t="s">
        <v>37</v>
      </c>
      <c r="PZX1" s="4" t="s">
        <v>37</v>
      </c>
      <c r="PZY1" s="4" t="s">
        <v>37</v>
      </c>
      <c r="PZZ1" s="4" t="s">
        <v>37</v>
      </c>
      <c r="QAA1" s="4" t="s">
        <v>37</v>
      </c>
      <c r="QAB1" s="4" t="s">
        <v>37</v>
      </c>
      <c r="QAC1" s="4" t="s">
        <v>37</v>
      </c>
      <c r="QAD1" s="4" t="s">
        <v>37</v>
      </c>
      <c r="QAE1" s="4" t="s">
        <v>37</v>
      </c>
      <c r="QAF1" s="4" t="s">
        <v>37</v>
      </c>
      <c r="QAG1" s="4" t="s">
        <v>37</v>
      </c>
      <c r="QAH1" s="4" t="s">
        <v>37</v>
      </c>
      <c r="QAI1" s="4" t="s">
        <v>37</v>
      </c>
      <c r="QAJ1" s="4" t="s">
        <v>37</v>
      </c>
      <c r="QAK1" s="4" t="s">
        <v>37</v>
      </c>
      <c r="QAL1" s="4" t="s">
        <v>37</v>
      </c>
      <c r="QAM1" s="4" t="s">
        <v>37</v>
      </c>
      <c r="QAN1" s="4" t="s">
        <v>37</v>
      </c>
      <c r="QAO1" s="4" t="s">
        <v>37</v>
      </c>
      <c r="QAP1" s="4" t="s">
        <v>37</v>
      </c>
      <c r="QAQ1" s="4" t="s">
        <v>37</v>
      </c>
      <c r="QAR1" s="4" t="s">
        <v>37</v>
      </c>
      <c r="QAS1" s="4" t="s">
        <v>37</v>
      </c>
      <c r="QAT1" s="4" t="s">
        <v>37</v>
      </c>
      <c r="QAU1" s="4" t="s">
        <v>37</v>
      </c>
      <c r="QAV1" s="4" t="s">
        <v>37</v>
      </c>
      <c r="QAW1" s="4" t="s">
        <v>37</v>
      </c>
      <c r="QAX1" s="4" t="s">
        <v>37</v>
      </c>
      <c r="QAY1" s="4" t="s">
        <v>37</v>
      </c>
      <c r="QAZ1" s="4" t="s">
        <v>37</v>
      </c>
      <c r="QBA1" s="4" t="s">
        <v>37</v>
      </c>
      <c r="QBB1" s="4" t="s">
        <v>37</v>
      </c>
      <c r="QBC1" s="4" t="s">
        <v>37</v>
      </c>
      <c r="QBD1" s="4" t="s">
        <v>37</v>
      </c>
      <c r="QBE1" s="4" t="s">
        <v>37</v>
      </c>
      <c r="QBF1" s="4" t="s">
        <v>37</v>
      </c>
      <c r="QBG1" s="4" t="s">
        <v>37</v>
      </c>
      <c r="QBH1" s="4" t="s">
        <v>37</v>
      </c>
      <c r="QBI1" s="4" t="s">
        <v>37</v>
      </c>
      <c r="QBJ1" s="4" t="s">
        <v>37</v>
      </c>
      <c r="QBK1" s="4" t="s">
        <v>37</v>
      </c>
      <c r="QBL1" s="4" t="s">
        <v>37</v>
      </c>
      <c r="QBM1" s="4" t="s">
        <v>37</v>
      </c>
      <c r="QBN1" s="4" t="s">
        <v>37</v>
      </c>
      <c r="QBO1" s="4" t="s">
        <v>37</v>
      </c>
      <c r="QBP1" s="4" t="s">
        <v>37</v>
      </c>
      <c r="QBQ1" s="4" t="s">
        <v>37</v>
      </c>
      <c r="QBR1" s="4" t="s">
        <v>37</v>
      </c>
      <c r="QBS1" s="4" t="s">
        <v>37</v>
      </c>
      <c r="QBT1" s="4" t="s">
        <v>37</v>
      </c>
      <c r="QBU1" s="4" t="s">
        <v>37</v>
      </c>
      <c r="QBV1" s="4" t="s">
        <v>37</v>
      </c>
      <c r="QBW1" s="4" t="s">
        <v>37</v>
      </c>
      <c r="QBX1" s="4" t="s">
        <v>37</v>
      </c>
      <c r="QBY1" s="4" t="s">
        <v>37</v>
      </c>
      <c r="QBZ1" s="4" t="s">
        <v>37</v>
      </c>
      <c r="QCA1" s="4" t="s">
        <v>37</v>
      </c>
      <c r="QCB1" s="4" t="s">
        <v>37</v>
      </c>
      <c r="QCC1" s="4" t="s">
        <v>37</v>
      </c>
      <c r="QCD1" s="4" t="s">
        <v>37</v>
      </c>
      <c r="QCE1" s="4" t="s">
        <v>37</v>
      </c>
      <c r="QCF1" s="4" t="s">
        <v>37</v>
      </c>
      <c r="QCG1" s="4" t="s">
        <v>37</v>
      </c>
      <c r="QCH1" s="4" t="s">
        <v>37</v>
      </c>
      <c r="QCI1" s="4" t="s">
        <v>37</v>
      </c>
      <c r="QCJ1" s="4" t="s">
        <v>37</v>
      </c>
      <c r="QCK1" s="4" t="s">
        <v>37</v>
      </c>
      <c r="QCL1" s="4" t="s">
        <v>37</v>
      </c>
      <c r="QCM1" s="4" t="s">
        <v>37</v>
      </c>
      <c r="QCN1" s="4" t="s">
        <v>37</v>
      </c>
      <c r="QCO1" s="4" t="s">
        <v>37</v>
      </c>
      <c r="QCP1" s="4" t="s">
        <v>37</v>
      </c>
      <c r="QCQ1" s="4" t="s">
        <v>37</v>
      </c>
      <c r="QCR1" s="4" t="s">
        <v>37</v>
      </c>
      <c r="QCS1" s="4" t="s">
        <v>37</v>
      </c>
      <c r="QCT1" s="4" t="s">
        <v>37</v>
      </c>
      <c r="QCU1" s="4" t="s">
        <v>37</v>
      </c>
      <c r="QCV1" s="4" t="s">
        <v>37</v>
      </c>
      <c r="QCW1" s="4" t="s">
        <v>37</v>
      </c>
      <c r="QCX1" s="4" t="s">
        <v>37</v>
      </c>
      <c r="QCY1" s="4" t="s">
        <v>37</v>
      </c>
      <c r="QCZ1" s="4" t="s">
        <v>37</v>
      </c>
      <c r="QDA1" s="4" t="s">
        <v>37</v>
      </c>
      <c r="QDB1" s="4" t="s">
        <v>37</v>
      </c>
      <c r="QDC1" s="4" t="s">
        <v>37</v>
      </c>
      <c r="QDD1" s="4" t="s">
        <v>37</v>
      </c>
      <c r="QDE1" s="4" t="s">
        <v>37</v>
      </c>
      <c r="QDF1" s="4" t="s">
        <v>37</v>
      </c>
      <c r="QDG1" s="4" t="s">
        <v>37</v>
      </c>
      <c r="QDH1" s="4" t="s">
        <v>37</v>
      </c>
      <c r="QDI1" s="4" t="s">
        <v>37</v>
      </c>
      <c r="QDJ1" s="4" t="s">
        <v>37</v>
      </c>
      <c r="QDK1" s="4" t="s">
        <v>37</v>
      </c>
      <c r="QDL1" s="4" t="s">
        <v>37</v>
      </c>
      <c r="QDM1" s="4" t="s">
        <v>37</v>
      </c>
      <c r="QDN1" s="4" t="s">
        <v>37</v>
      </c>
      <c r="QDO1" s="4" t="s">
        <v>37</v>
      </c>
      <c r="QDP1" s="4" t="s">
        <v>37</v>
      </c>
      <c r="QDQ1" s="4" t="s">
        <v>37</v>
      </c>
      <c r="QDR1" s="4" t="s">
        <v>37</v>
      </c>
      <c r="QDS1" s="4" t="s">
        <v>37</v>
      </c>
      <c r="QDT1" s="4" t="s">
        <v>37</v>
      </c>
      <c r="QDU1" s="4" t="s">
        <v>37</v>
      </c>
      <c r="QDV1" s="4" t="s">
        <v>37</v>
      </c>
      <c r="QDW1" s="4" t="s">
        <v>37</v>
      </c>
      <c r="QDX1" s="4" t="s">
        <v>37</v>
      </c>
      <c r="QDY1" s="4" t="s">
        <v>37</v>
      </c>
      <c r="QDZ1" s="4" t="s">
        <v>37</v>
      </c>
      <c r="QEA1" s="4" t="s">
        <v>37</v>
      </c>
      <c r="QEB1" s="4" t="s">
        <v>37</v>
      </c>
      <c r="QEC1" s="4" t="s">
        <v>37</v>
      </c>
      <c r="QED1" s="4" t="s">
        <v>37</v>
      </c>
      <c r="QEE1" s="4" t="s">
        <v>37</v>
      </c>
      <c r="QEF1" s="4" t="s">
        <v>37</v>
      </c>
      <c r="QEG1" s="4" t="s">
        <v>37</v>
      </c>
      <c r="QEH1" s="4" t="s">
        <v>37</v>
      </c>
      <c r="QEI1" s="4" t="s">
        <v>37</v>
      </c>
      <c r="QEJ1" s="4" t="s">
        <v>37</v>
      </c>
      <c r="QEK1" s="4" t="s">
        <v>37</v>
      </c>
      <c r="QEL1" s="4" t="s">
        <v>37</v>
      </c>
      <c r="QEM1" s="4" t="s">
        <v>37</v>
      </c>
      <c r="QEN1" s="4" t="s">
        <v>37</v>
      </c>
      <c r="QEO1" s="4" t="s">
        <v>37</v>
      </c>
      <c r="QEP1" s="4" t="s">
        <v>37</v>
      </c>
      <c r="QEQ1" s="4" t="s">
        <v>37</v>
      </c>
      <c r="QER1" s="4" t="s">
        <v>37</v>
      </c>
      <c r="QES1" s="4" t="s">
        <v>37</v>
      </c>
      <c r="QET1" s="4" t="s">
        <v>37</v>
      </c>
      <c r="QEU1" s="4" t="s">
        <v>37</v>
      </c>
      <c r="QEV1" s="4" t="s">
        <v>37</v>
      </c>
      <c r="QEW1" s="4" t="s">
        <v>37</v>
      </c>
      <c r="QEX1" s="4" t="s">
        <v>37</v>
      </c>
      <c r="QEY1" s="4" t="s">
        <v>37</v>
      </c>
      <c r="QEZ1" s="4" t="s">
        <v>37</v>
      </c>
      <c r="QFA1" s="4" t="s">
        <v>37</v>
      </c>
      <c r="QFB1" s="4" t="s">
        <v>37</v>
      </c>
      <c r="QFC1" s="4" t="s">
        <v>37</v>
      </c>
      <c r="QFD1" s="4" t="s">
        <v>37</v>
      </c>
      <c r="QFE1" s="4" t="s">
        <v>37</v>
      </c>
      <c r="QFF1" s="4" t="s">
        <v>37</v>
      </c>
      <c r="QFG1" s="4" t="s">
        <v>37</v>
      </c>
      <c r="QFH1" s="4" t="s">
        <v>37</v>
      </c>
      <c r="QFI1" s="4" t="s">
        <v>37</v>
      </c>
      <c r="QFJ1" s="4" t="s">
        <v>37</v>
      </c>
      <c r="QFK1" s="4" t="s">
        <v>37</v>
      </c>
      <c r="QFL1" s="4" t="s">
        <v>37</v>
      </c>
      <c r="QFM1" s="4" t="s">
        <v>37</v>
      </c>
      <c r="QFN1" s="4" t="s">
        <v>37</v>
      </c>
      <c r="QFO1" s="4" t="s">
        <v>37</v>
      </c>
      <c r="QFP1" s="4" t="s">
        <v>37</v>
      </c>
      <c r="QFQ1" s="4" t="s">
        <v>37</v>
      </c>
      <c r="QFR1" s="4" t="s">
        <v>37</v>
      </c>
      <c r="QFS1" s="4" t="s">
        <v>37</v>
      </c>
      <c r="QFT1" s="4" t="s">
        <v>37</v>
      </c>
      <c r="QFU1" s="4" t="s">
        <v>37</v>
      </c>
      <c r="QFV1" s="4" t="s">
        <v>37</v>
      </c>
      <c r="QFW1" s="4" t="s">
        <v>37</v>
      </c>
      <c r="QFX1" s="4" t="s">
        <v>37</v>
      </c>
      <c r="QFY1" s="4" t="s">
        <v>37</v>
      </c>
      <c r="QFZ1" s="4" t="s">
        <v>37</v>
      </c>
      <c r="QGA1" s="4" t="s">
        <v>37</v>
      </c>
      <c r="QGB1" s="4" t="s">
        <v>37</v>
      </c>
      <c r="QGC1" s="4" t="s">
        <v>37</v>
      </c>
      <c r="QGD1" s="4" t="s">
        <v>37</v>
      </c>
      <c r="QGE1" s="4" t="s">
        <v>37</v>
      </c>
      <c r="QGF1" s="4" t="s">
        <v>37</v>
      </c>
      <c r="QGG1" s="4" t="s">
        <v>37</v>
      </c>
      <c r="QGH1" s="4" t="s">
        <v>37</v>
      </c>
      <c r="QGI1" s="4" t="s">
        <v>37</v>
      </c>
      <c r="QGJ1" s="4" t="s">
        <v>37</v>
      </c>
      <c r="QGK1" s="4" t="s">
        <v>37</v>
      </c>
      <c r="QGL1" s="4" t="s">
        <v>37</v>
      </c>
      <c r="QGM1" s="4" t="s">
        <v>37</v>
      </c>
      <c r="QGN1" s="4" t="s">
        <v>37</v>
      </c>
      <c r="QGO1" s="4" t="s">
        <v>37</v>
      </c>
      <c r="QGP1" s="4" t="s">
        <v>37</v>
      </c>
      <c r="QGQ1" s="4" t="s">
        <v>37</v>
      </c>
      <c r="QGR1" s="4" t="s">
        <v>37</v>
      </c>
      <c r="QGS1" s="4" t="s">
        <v>37</v>
      </c>
      <c r="QGT1" s="4" t="s">
        <v>37</v>
      </c>
      <c r="QGU1" s="4" t="s">
        <v>37</v>
      </c>
      <c r="QGV1" s="4" t="s">
        <v>37</v>
      </c>
      <c r="QGW1" s="4" t="s">
        <v>37</v>
      </c>
      <c r="QGX1" s="4" t="s">
        <v>37</v>
      </c>
      <c r="QGY1" s="4" t="s">
        <v>37</v>
      </c>
      <c r="QGZ1" s="4" t="s">
        <v>37</v>
      </c>
      <c r="QHA1" s="4" t="s">
        <v>37</v>
      </c>
      <c r="QHB1" s="4" t="s">
        <v>37</v>
      </c>
      <c r="QHC1" s="4" t="s">
        <v>37</v>
      </c>
      <c r="QHD1" s="4" t="s">
        <v>37</v>
      </c>
      <c r="QHE1" s="4" t="s">
        <v>37</v>
      </c>
      <c r="QHF1" s="4" t="s">
        <v>37</v>
      </c>
      <c r="QHG1" s="4" t="s">
        <v>37</v>
      </c>
      <c r="QHH1" s="4" t="s">
        <v>37</v>
      </c>
      <c r="QHI1" s="4" t="s">
        <v>37</v>
      </c>
      <c r="QHJ1" s="4" t="s">
        <v>37</v>
      </c>
      <c r="QHK1" s="4" t="s">
        <v>37</v>
      </c>
      <c r="QHL1" s="4" t="s">
        <v>37</v>
      </c>
      <c r="QHM1" s="4" t="s">
        <v>37</v>
      </c>
      <c r="QHN1" s="4" t="s">
        <v>37</v>
      </c>
      <c r="QHO1" s="4" t="s">
        <v>37</v>
      </c>
      <c r="QHP1" s="4" t="s">
        <v>37</v>
      </c>
      <c r="QHQ1" s="4" t="s">
        <v>37</v>
      </c>
      <c r="QHR1" s="4" t="s">
        <v>37</v>
      </c>
      <c r="QHS1" s="4" t="s">
        <v>37</v>
      </c>
      <c r="QHT1" s="4" t="s">
        <v>37</v>
      </c>
      <c r="QHU1" s="4" t="s">
        <v>37</v>
      </c>
      <c r="QHV1" s="4" t="s">
        <v>37</v>
      </c>
      <c r="QHW1" s="4" t="s">
        <v>37</v>
      </c>
      <c r="QHX1" s="4" t="s">
        <v>37</v>
      </c>
      <c r="QHY1" s="4" t="s">
        <v>37</v>
      </c>
      <c r="QHZ1" s="4" t="s">
        <v>37</v>
      </c>
      <c r="QIA1" s="4" t="s">
        <v>37</v>
      </c>
      <c r="QIB1" s="4" t="s">
        <v>37</v>
      </c>
      <c r="QIC1" s="4" t="s">
        <v>37</v>
      </c>
      <c r="QID1" s="4" t="s">
        <v>37</v>
      </c>
      <c r="QIE1" s="4" t="s">
        <v>37</v>
      </c>
      <c r="QIF1" s="4" t="s">
        <v>37</v>
      </c>
      <c r="QIG1" s="4" t="s">
        <v>37</v>
      </c>
      <c r="QIH1" s="4" t="s">
        <v>37</v>
      </c>
      <c r="QII1" s="4" t="s">
        <v>37</v>
      </c>
      <c r="QIJ1" s="4" t="s">
        <v>37</v>
      </c>
      <c r="QIK1" s="4" t="s">
        <v>37</v>
      </c>
      <c r="QIL1" s="4" t="s">
        <v>37</v>
      </c>
      <c r="QIM1" s="4" t="s">
        <v>37</v>
      </c>
      <c r="QIN1" s="4" t="s">
        <v>37</v>
      </c>
      <c r="QIO1" s="4" t="s">
        <v>37</v>
      </c>
      <c r="QIP1" s="4" t="s">
        <v>37</v>
      </c>
      <c r="QIQ1" s="4" t="s">
        <v>37</v>
      </c>
      <c r="QIR1" s="4" t="s">
        <v>37</v>
      </c>
      <c r="QIS1" s="4" t="s">
        <v>37</v>
      </c>
      <c r="QIT1" s="4" t="s">
        <v>37</v>
      </c>
      <c r="QIU1" s="4" t="s">
        <v>37</v>
      </c>
      <c r="QIV1" s="4" t="s">
        <v>37</v>
      </c>
      <c r="QIW1" s="4" t="s">
        <v>37</v>
      </c>
      <c r="QIX1" s="4" t="s">
        <v>37</v>
      </c>
      <c r="QIY1" s="4" t="s">
        <v>37</v>
      </c>
      <c r="QIZ1" s="4" t="s">
        <v>37</v>
      </c>
      <c r="QJA1" s="4" t="s">
        <v>37</v>
      </c>
      <c r="QJB1" s="4" t="s">
        <v>37</v>
      </c>
      <c r="QJC1" s="4" t="s">
        <v>37</v>
      </c>
      <c r="QJD1" s="4" t="s">
        <v>37</v>
      </c>
      <c r="QJE1" s="4" t="s">
        <v>37</v>
      </c>
      <c r="QJF1" s="4" t="s">
        <v>37</v>
      </c>
      <c r="QJG1" s="4" t="s">
        <v>37</v>
      </c>
      <c r="QJH1" s="4" t="s">
        <v>37</v>
      </c>
      <c r="QJI1" s="4" t="s">
        <v>37</v>
      </c>
      <c r="QJJ1" s="4" t="s">
        <v>37</v>
      </c>
      <c r="QJK1" s="4" t="s">
        <v>37</v>
      </c>
      <c r="QJL1" s="4" t="s">
        <v>37</v>
      </c>
      <c r="QJM1" s="4" t="s">
        <v>37</v>
      </c>
      <c r="QJN1" s="4" t="s">
        <v>37</v>
      </c>
      <c r="QJO1" s="4" t="s">
        <v>37</v>
      </c>
      <c r="QJP1" s="4" t="s">
        <v>37</v>
      </c>
      <c r="QJQ1" s="4" t="s">
        <v>37</v>
      </c>
      <c r="QJR1" s="4" t="s">
        <v>37</v>
      </c>
      <c r="QJS1" s="4" t="s">
        <v>37</v>
      </c>
      <c r="QJT1" s="4" t="s">
        <v>37</v>
      </c>
      <c r="QJU1" s="4" t="s">
        <v>37</v>
      </c>
      <c r="QJV1" s="4" t="s">
        <v>37</v>
      </c>
      <c r="QJW1" s="4" t="s">
        <v>37</v>
      </c>
      <c r="QJX1" s="4" t="s">
        <v>37</v>
      </c>
      <c r="QJY1" s="4" t="s">
        <v>37</v>
      </c>
      <c r="QJZ1" s="4" t="s">
        <v>37</v>
      </c>
      <c r="QKA1" s="4" t="s">
        <v>37</v>
      </c>
      <c r="QKB1" s="4" t="s">
        <v>37</v>
      </c>
      <c r="QKC1" s="4" t="s">
        <v>37</v>
      </c>
      <c r="QKD1" s="4" t="s">
        <v>37</v>
      </c>
      <c r="QKE1" s="4" t="s">
        <v>37</v>
      </c>
      <c r="QKF1" s="4" t="s">
        <v>37</v>
      </c>
      <c r="QKG1" s="4" t="s">
        <v>37</v>
      </c>
      <c r="QKH1" s="4" t="s">
        <v>37</v>
      </c>
      <c r="QKI1" s="4" t="s">
        <v>37</v>
      </c>
      <c r="QKJ1" s="4" t="s">
        <v>37</v>
      </c>
      <c r="QKK1" s="4" t="s">
        <v>37</v>
      </c>
      <c r="QKL1" s="4" t="s">
        <v>37</v>
      </c>
      <c r="QKM1" s="4" t="s">
        <v>37</v>
      </c>
      <c r="QKN1" s="4" t="s">
        <v>37</v>
      </c>
      <c r="QKO1" s="4" t="s">
        <v>37</v>
      </c>
      <c r="QKP1" s="4" t="s">
        <v>37</v>
      </c>
      <c r="QKQ1" s="4" t="s">
        <v>37</v>
      </c>
      <c r="QKR1" s="4" t="s">
        <v>37</v>
      </c>
      <c r="QKS1" s="4" t="s">
        <v>37</v>
      </c>
      <c r="QKT1" s="4" t="s">
        <v>37</v>
      </c>
      <c r="QKU1" s="4" t="s">
        <v>37</v>
      </c>
      <c r="QKV1" s="4" t="s">
        <v>37</v>
      </c>
      <c r="QKW1" s="4" t="s">
        <v>37</v>
      </c>
      <c r="QKX1" s="4" t="s">
        <v>37</v>
      </c>
      <c r="QKY1" s="4" t="s">
        <v>37</v>
      </c>
      <c r="QKZ1" s="4" t="s">
        <v>37</v>
      </c>
      <c r="QLA1" s="4" t="s">
        <v>37</v>
      </c>
      <c r="QLB1" s="4" t="s">
        <v>37</v>
      </c>
      <c r="QLC1" s="4" t="s">
        <v>37</v>
      </c>
      <c r="QLD1" s="4" t="s">
        <v>37</v>
      </c>
      <c r="QLE1" s="4" t="s">
        <v>37</v>
      </c>
      <c r="QLF1" s="4" t="s">
        <v>37</v>
      </c>
      <c r="QLG1" s="4" t="s">
        <v>37</v>
      </c>
      <c r="QLH1" s="4" t="s">
        <v>37</v>
      </c>
      <c r="QLI1" s="4" t="s">
        <v>37</v>
      </c>
      <c r="QLJ1" s="4" t="s">
        <v>37</v>
      </c>
      <c r="QLK1" s="4" t="s">
        <v>37</v>
      </c>
      <c r="QLL1" s="4" t="s">
        <v>37</v>
      </c>
      <c r="QLM1" s="4" t="s">
        <v>37</v>
      </c>
      <c r="QLN1" s="4" t="s">
        <v>37</v>
      </c>
      <c r="QLO1" s="4" t="s">
        <v>37</v>
      </c>
      <c r="QLP1" s="4" t="s">
        <v>37</v>
      </c>
      <c r="QLQ1" s="4" t="s">
        <v>37</v>
      </c>
      <c r="QLR1" s="4" t="s">
        <v>37</v>
      </c>
      <c r="QLS1" s="4" t="s">
        <v>37</v>
      </c>
      <c r="QLT1" s="4" t="s">
        <v>37</v>
      </c>
      <c r="QLU1" s="4" t="s">
        <v>37</v>
      </c>
      <c r="QLV1" s="4" t="s">
        <v>37</v>
      </c>
      <c r="QLW1" s="4" t="s">
        <v>37</v>
      </c>
      <c r="QLX1" s="4" t="s">
        <v>37</v>
      </c>
      <c r="QLY1" s="4" t="s">
        <v>37</v>
      </c>
      <c r="QLZ1" s="4" t="s">
        <v>37</v>
      </c>
      <c r="QMA1" s="4" t="s">
        <v>37</v>
      </c>
      <c r="QMB1" s="4" t="s">
        <v>37</v>
      </c>
      <c r="QMC1" s="4" t="s">
        <v>37</v>
      </c>
      <c r="QMD1" s="4" t="s">
        <v>37</v>
      </c>
      <c r="QME1" s="4" t="s">
        <v>37</v>
      </c>
      <c r="QMF1" s="4" t="s">
        <v>37</v>
      </c>
      <c r="QMG1" s="4" t="s">
        <v>37</v>
      </c>
      <c r="QMH1" s="4" t="s">
        <v>37</v>
      </c>
      <c r="QMI1" s="4" t="s">
        <v>37</v>
      </c>
      <c r="QMJ1" s="4" t="s">
        <v>37</v>
      </c>
      <c r="QMK1" s="4" t="s">
        <v>37</v>
      </c>
      <c r="QML1" s="4" t="s">
        <v>37</v>
      </c>
      <c r="QMM1" s="4" t="s">
        <v>37</v>
      </c>
      <c r="QMN1" s="4" t="s">
        <v>37</v>
      </c>
      <c r="QMO1" s="4" t="s">
        <v>37</v>
      </c>
      <c r="QMP1" s="4" t="s">
        <v>37</v>
      </c>
      <c r="QMQ1" s="4" t="s">
        <v>37</v>
      </c>
      <c r="QMR1" s="4" t="s">
        <v>37</v>
      </c>
      <c r="QMS1" s="4" t="s">
        <v>37</v>
      </c>
      <c r="QMT1" s="4" t="s">
        <v>37</v>
      </c>
      <c r="QMU1" s="4" t="s">
        <v>37</v>
      </c>
      <c r="QMV1" s="4" t="s">
        <v>37</v>
      </c>
      <c r="QMW1" s="4" t="s">
        <v>37</v>
      </c>
      <c r="QMX1" s="4" t="s">
        <v>37</v>
      </c>
      <c r="QMY1" s="4" t="s">
        <v>37</v>
      </c>
      <c r="QMZ1" s="4" t="s">
        <v>37</v>
      </c>
      <c r="QNA1" s="4" t="s">
        <v>37</v>
      </c>
      <c r="QNB1" s="4" t="s">
        <v>37</v>
      </c>
      <c r="QNC1" s="4" t="s">
        <v>37</v>
      </c>
      <c r="QND1" s="4" t="s">
        <v>37</v>
      </c>
      <c r="QNE1" s="4" t="s">
        <v>37</v>
      </c>
      <c r="QNF1" s="4" t="s">
        <v>37</v>
      </c>
      <c r="QNG1" s="4" t="s">
        <v>37</v>
      </c>
      <c r="QNH1" s="4" t="s">
        <v>37</v>
      </c>
      <c r="QNI1" s="4" t="s">
        <v>37</v>
      </c>
      <c r="QNJ1" s="4" t="s">
        <v>37</v>
      </c>
      <c r="QNK1" s="4" t="s">
        <v>37</v>
      </c>
      <c r="QNL1" s="4" t="s">
        <v>37</v>
      </c>
      <c r="QNM1" s="4" t="s">
        <v>37</v>
      </c>
      <c r="QNN1" s="4" t="s">
        <v>37</v>
      </c>
      <c r="QNO1" s="4" t="s">
        <v>37</v>
      </c>
      <c r="QNP1" s="4" t="s">
        <v>37</v>
      </c>
      <c r="QNQ1" s="4" t="s">
        <v>37</v>
      </c>
      <c r="QNR1" s="4" t="s">
        <v>37</v>
      </c>
      <c r="QNS1" s="4" t="s">
        <v>37</v>
      </c>
      <c r="QNT1" s="4" t="s">
        <v>37</v>
      </c>
      <c r="QNU1" s="4" t="s">
        <v>37</v>
      </c>
      <c r="QNV1" s="4" t="s">
        <v>37</v>
      </c>
      <c r="QNW1" s="4" t="s">
        <v>37</v>
      </c>
      <c r="QNX1" s="4" t="s">
        <v>37</v>
      </c>
      <c r="QNY1" s="4" t="s">
        <v>37</v>
      </c>
      <c r="QNZ1" s="4" t="s">
        <v>37</v>
      </c>
      <c r="QOA1" s="4" t="s">
        <v>37</v>
      </c>
      <c r="QOB1" s="4" t="s">
        <v>37</v>
      </c>
      <c r="QOC1" s="4" t="s">
        <v>37</v>
      </c>
      <c r="QOD1" s="4" t="s">
        <v>37</v>
      </c>
      <c r="QOE1" s="4" t="s">
        <v>37</v>
      </c>
      <c r="QOF1" s="4" t="s">
        <v>37</v>
      </c>
      <c r="QOG1" s="4" t="s">
        <v>37</v>
      </c>
      <c r="QOH1" s="4" t="s">
        <v>37</v>
      </c>
      <c r="QOI1" s="4" t="s">
        <v>37</v>
      </c>
      <c r="QOJ1" s="4" t="s">
        <v>37</v>
      </c>
      <c r="QOK1" s="4" t="s">
        <v>37</v>
      </c>
      <c r="QOL1" s="4" t="s">
        <v>37</v>
      </c>
      <c r="QOM1" s="4" t="s">
        <v>37</v>
      </c>
      <c r="QON1" s="4" t="s">
        <v>37</v>
      </c>
      <c r="QOO1" s="4" t="s">
        <v>37</v>
      </c>
      <c r="QOP1" s="4" t="s">
        <v>37</v>
      </c>
      <c r="QOQ1" s="4" t="s">
        <v>37</v>
      </c>
      <c r="QOR1" s="4" t="s">
        <v>37</v>
      </c>
      <c r="QOS1" s="4" t="s">
        <v>37</v>
      </c>
      <c r="QOT1" s="4" t="s">
        <v>37</v>
      </c>
      <c r="QOU1" s="4" t="s">
        <v>37</v>
      </c>
      <c r="QOV1" s="4" t="s">
        <v>37</v>
      </c>
      <c r="QOW1" s="4" t="s">
        <v>37</v>
      </c>
      <c r="QOX1" s="4" t="s">
        <v>37</v>
      </c>
      <c r="QOY1" s="4" t="s">
        <v>37</v>
      </c>
      <c r="QOZ1" s="4" t="s">
        <v>37</v>
      </c>
      <c r="QPA1" s="4" t="s">
        <v>37</v>
      </c>
      <c r="QPB1" s="4" t="s">
        <v>37</v>
      </c>
      <c r="QPC1" s="4" t="s">
        <v>37</v>
      </c>
      <c r="QPD1" s="4" t="s">
        <v>37</v>
      </c>
      <c r="QPE1" s="4" t="s">
        <v>37</v>
      </c>
      <c r="QPF1" s="4" t="s">
        <v>37</v>
      </c>
      <c r="QPG1" s="4" t="s">
        <v>37</v>
      </c>
      <c r="QPH1" s="4" t="s">
        <v>37</v>
      </c>
      <c r="QPI1" s="4" t="s">
        <v>37</v>
      </c>
      <c r="QPJ1" s="4" t="s">
        <v>37</v>
      </c>
      <c r="QPK1" s="4" t="s">
        <v>37</v>
      </c>
      <c r="QPL1" s="4" t="s">
        <v>37</v>
      </c>
      <c r="QPM1" s="4" t="s">
        <v>37</v>
      </c>
      <c r="QPN1" s="4" t="s">
        <v>37</v>
      </c>
      <c r="QPO1" s="4" t="s">
        <v>37</v>
      </c>
      <c r="QPP1" s="4" t="s">
        <v>37</v>
      </c>
      <c r="QPQ1" s="4" t="s">
        <v>37</v>
      </c>
      <c r="QPR1" s="4" t="s">
        <v>37</v>
      </c>
      <c r="QPS1" s="4" t="s">
        <v>37</v>
      </c>
      <c r="QPT1" s="4" t="s">
        <v>37</v>
      </c>
      <c r="QPU1" s="4" t="s">
        <v>37</v>
      </c>
      <c r="QPV1" s="4" t="s">
        <v>37</v>
      </c>
      <c r="QPW1" s="4" t="s">
        <v>37</v>
      </c>
      <c r="QPX1" s="4" t="s">
        <v>37</v>
      </c>
      <c r="QPY1" s="4" t="s">
        <v>37</v>
      </c>
      <c r="QPZ1" s="4" t="s">
        <v>37</v>
      </c>
      <c r="QQA1" s="4" t="s">
        <v>37</v>
      </c>
      <c r="QQB1" s="4" t="s">
        <v>37</v>
      </c>
      <c r="QQC1" s="4" t="s">
        <v>37</v>
      </c>
      <c r="QQD1" s="4" t="s">
        <v>37</v>
      </c>
      <c r="QQE1" s="4" t="s">
        <v>37</v>
      </c>
      <c r="QQF1" s="4" t="s">
        <v>37</v>
      </c>
      <c r="QQG1" s="4" t="s">
        <v>37</v>
      </c>
      <c r="QQH1" s="4" t="s">
        <v>37</v>
      </c>
      <c r="QQI1" s="4" t="s">
        <v>37</v>
      </c>
      <c r="QQJ1" s="4" t="s">
        <v>37</v>
      </c>
      <c r="QQK1" s="4" t="s">
        <v>37</v>
      </c>
      <c r="QQL1" s="4" t="s">
        <v>37</v>
      </c>
      <c r="QQM1" s="4" t="s">
        <v>37</v>
      </c>
      <c r="QQN1" s="4" t="s">
        <v>37</v>
      </c>
      <c r="QQO1" s="4" t="s">
        <v>37</v>
      </c>
      <c r="QQP1" s="4" t="s">
        <v>37</v>
      </c>
      <c r="QQQ1" s="4" t="s">
        <v>37</v>
      </c>
      <c r="QQR1" s="4" t="s">
        <v>37</v>
      </c>
      <c r="QQS1" s="4" t="s">
        <v>37</v>
      </c>
      <c r="QQT1" s="4" t="s">
        <v>37</v>
      </c>
      <c r="QQU1" s="4" t="s">
        <v>37</v>
      </c>
      <c r="QQV1" s="4" t="s">
        <v>37</v>
      </c>
      <c r="QQW1" s="4" t="s">
        <v>37</v>
      </c>
      <c r="QQX1" s="4" t="s">
        <v>37</v>
      </c>
      <c r="QQY1" s="4" t="s">
        <v>37</v>
      </c>
      <c r="QQZ1" s="4" t="s">
        <v>37</v>
      </c>
      <c r="QRA1" s="4" t="s">
        <v>37</v>
      </c>
      <c r="QRB1" s="4" t="s">
        <v>37</v>
      </c>
      <c r="QRC1" s="4" t="s">
        <v>37</v>
      </c>
      <c r="QRD1" s="4" t="s">
        <v>37</v>
      </c>
      <c r="QRE1" s="4" t="s">
        <v>37</v>
      </c>
      <c r="QRF1" s="4" t="s">
        <v>37</v>
      </c>
      <c r="QRG1" s="4" t="s">
        <v>37</v>
      </c>
      <c r="QRH1" s="4" t="s">
        <v>37</v>
      </c>
      <c r="QRI1" s="4" t="s">
        <v>37</v>
      </c>
      <c r="QRJ1" s="4" t="s">
        <v>37</v>
      </c>
      <c r="QRK1" s="4" t="s">
        <v>37</v>
      </c>
      <c r="QRL1" s="4" t="s">
        <v>37</v>
      </c>
      <c r="QRM1" s="4" t="s">
        <v>37</v>
      </c>
      <c r="QRN1" s="4" t="s">
        <v>37</v>
      </c>
      <c r="QRO1" s="4" t="s">
        <v>37</v>
      </c>
      <c r="QRP1" s="4" t="s">
        <v>37</v>
      </c>
      <c r="QRQ1" s="4" t="s">
        <v>37</v>
      </c>
      <c r="QRR1" s="4" t="s">
        <v>37</v>
      </c>
      <c r="QRS1" s="4" t="s">
        <v>37</v>
      </c>
      <c r="QRT1" s="4" t="s">
        <v>37</v>
      </c>
      <c r="QRU1" s="4" t="s">
        <v>37</v>
      </c>
      <c r="QRV1" s="4" t="s">
        <v>37</v>
      </c>
      <c r="QRW1" s="4" t="s">
        <v>37</v>
      </c>
      <c r="QRX1" s="4" t="s">
        <v>37</v>
      </c>
      <c r="QRY1" s="4" t="s">
        <v>37</v>
      </c>
      <c r="QRZ1" s="4" t="s">
        <v>37</v>
      </c>
      <c r="QSA1" s="4" t="s">
        <v>37</v>
      </c>
      <c r="QSB1" s="4" t="s">
        <v>37</v>
      </c>
      <c r="QSC1" s="4" t="s">
        <v>37</v>
      </c>
      <c r="QSD1" s="4" t="s">
        <v>37</v>
      </c>
      <c r="QSE1" s="4" t="s">
        <v>37</v>
      </c>
      <c r="QSF1" s="4" t="s">
        <v>37</v>
      </c>
      <c r="QSG1" s="4" t="s">
        <v>37</v>
      </c>
      <c r="QSH1" s="4" t="s">
        <v>37</v>
      </c>
      <c r="QSI1" s="4" t="s">
        <v>37</v>
      </c>
      <c r="QSJ1" s="4" t="s">
        <v>37</v>
      </c>
      <c r="QSK1" s="4" t="s">
        <v>37</v>
      </c>
      <c r="QSL1" s="4" t="s">
        <v>37</v>
      </c>
      <c r="QSM1" s="4" t="s">
        <v>37</v>
      </c>
      <c r="QSN1" s="4" t="s">
        <v>37</v>
      </c>
      <c r="QSO1" s="4" t="s">
        <v>37</v>
      </c>
      <c r="QSP1" s="4" t="s">
        <v>37</v>
      </c>
      <c r="QSQ1" s="4" t="s">
        <v>37</v>
      </c>
      <c r="QSR1" s="4" t="s">
        <v>37</v>
      </c>
      <c r="QSS1" s="4" t="s">
        <v>37</v>
      </c>
      <c r="QST1" s="4" t="s">
        <v>37</v>
      </c>
      <c r="QSU1" s="4" t="s">
        <v>37</v>
      </c>
      <c r="QSV1" s="4" t="s">
        <v>37</v>
      </c>
      <c r="QSW1" s="4" t="s">
        <v>37</v>
      </c>
      <c r="QSX1" s="4" t="s">
        <v>37</v>
      </c>
      <c r="QSY1" s="4" t="s">
        <v>37</v>
      </c>
      <c r="QSZ1" s="4" t="s">
        <v>37</v>
      </c>
      <c r="QTA1" s="4" t="s">
        <v>37</v>
      </c>
      <c r="QTB1" s="4" t="s">
        <v>37</v>
      </c>
      <c r="QTC1" s="4" t="s">
        <v>37</v>
      </c>
      <c r="QTD1" s="4" t="s">
        <v>37</v>
      </c>
      <c r="QTE1" s="4" t="s">
        <v>37</v>
      </c>
      <c r="QTF1" s="4" t="s">
        <v>37</v>
      </c>
      <c r="QTG1" s="4" t="s">
        <v>37</v>
      </c>
      <c r="QTH1" s="4" t="s">
        <v>37</v>
      </c>
      <c r="QTI1" s="4" t="s">
        <v>37</v>
      </c>
      <c r="QTJ1" s="4" t="s">
        <v>37</v>
      </c>
      <c r="QTK1" s="4" t="s">
        <v>37</v>
      </c>
      <c r="QTL1" s="4" t="s">
        <v>37</v>
      </c>
      <c r="QTM1" s="4" t="s">
        <v>37</v>
      </c>
      <c r="QTN1" s="4" t="s">
        <v>37</v>
      </c>
      <c r="QTO1" s="4" t="s">
        <v>37</v>
      </c>
      <c r="QTP1" s="4" t="s">
        <v>37</v>
      </c>
      <c r="QTQ1" s="4" t="s">
        <v>37</v>
      </c>
      <c r="QTR1" s="4" t="s">
        <v>37</v>
      </c>
      <c r="QTS1" s="4" t="s">
        <v>37</v>
      </c>
      <c r="QTT1" s="4" t="s">
        <v>37</v>
      </c>
      <c r="QTU1" s="4" t="s">
        <v>37</v>
      </c>
      <c r="QTV1" s="4" t="s">
        <v>37</v>
      </c>
      <c r="QTW1" s="4" t="s">
        <v>37</v>
      </c>
      <c r="QTX1" s="4" t="s">
        <v>37</v>
      </c>
      <c r="QTY1" s="4" t="s">
        <v>37</v>
      </c>
      <c r="QTZ1" s="4" t="s">
        <v>37</v>
      </c>
      <c r="QUA1" s="4" t="s">
        <v>37</v>
      </c>
      <c r="QUB1" s="4" t="s">
        <v>37</v>
      </c>
      <c r="QUC1" s="4" t="s">
        <v>37</v>
      </c>
      <c r="QUD1" s="4" t="s">
        <v>37</v>
      </c>
      <c r="QUE1" s="4" t="s">
        <v>37</v>
      </c>
      <c r="QUF1" s="4" t="s">
        <v>37</v>
      </c>
      <c r="QUG1" s="4" t="s">
        <v>37</v>
      </c>
      <c r="QUH1" s="4" t="s">
        <v>37</v>
      </c>
      <c r="QUI1" s="4" t="s">
        <v>37</v>
      </c>
      <c r="QUJ1" s="4" t="s">
        <v>37</v>
      </c>
      <c r="QUK1" s="4" t="s">
        <v>37</v>
      </c>
      <c r="QUL1" s="4" t="s">
        <v>37</v>
      </c>
      <c r="QUM1" s="4" t="s">
        <v>37</v>
      </c>
      <c r="QUN1" s="4" t="s">
        <v>37</v>
      </c>
      <c r="QUO1" s="4" t="s">
        <v>37</v>
      </c>
      <c r="QUP1" s="4" t="s">
        <v>37</v>
      </c>
      <c r="QUQ1" s="4" t="s">
        <v>37</v>
      </c>
      <c r="QUR1" s="4" t="s">
        <v>37</v>
      </c>
      <c r="QUS1" s="4" t="s">
        <v>37</v>
      </c>
      <c r="QUT1" s="4" t="s">
        <v>37</v>
      </c>
      <c r="QUU1" s="4" t="s">
        <v>37</v>
      </c>
      <c r="QUV1" s="4" t="s">
        <v>37</v>
      </c>
      <c r="QUW1" s="4" t="s">
        <v>37</v>
      </c>
      <c r="QUX1" s="4" t="s">
        <v>37</v>
      </c>
      <c r="QUY1" s="4" t="s">
        <v>37</v>
      </c>
      <c r="QUZ1" s="4" t="s">
        <v>37</v>
      </c>
      <c r="QVA1" s="4" t="s">
        <v>37</v>
      </c>
      <c r="QVB1" s="4" t="s">
        <v>37</v>
      </c>
      <c r="QVC1" s="4" t="s">
        <v>37</v>
      </c>
      <c r="QVD1" s="4" t="s">
        <v>37</v>
      </c>
      <c r="QVE1" s="4" t="s">
        <v>37</v>
      </c>
      <c r="QVF1" s="4" t="s">
        <v>37</v>
      </c>
      <c r="QVG1" s="4" t="s">
        <v>37</v>
      </c>
      <c r="QVH1" s="4" t="s">
        <v>37</v>
      </c>
      <c r="QVI1" s="4" t="s">
        <v>37</v>
      </c>
      <c r="QVJ1" s="4" t="s">
        <v>37</v>
      </c>
      <c r="QVK1" s="4" t="s">
        <v>37</v>
      </c>
      <c r="QVL1" s="4" t="s">
        <v>37</v>
      </c>
      <c r="QVM1" s="4" t="s">
        <v>37</v>
      </c>
      <c r="QVN1" s="4" t="s">
        <v>37</v>
      </c>
      <c r="QVO1" s="4" t="s">
        <v>37</v>
      </c>
      <c r="QVP1" s="4" t="s">
        <v>37</v>
      </c>
      <c r="QVQ1" s="4" t="s">
        <v>37</v>
      </c>
      <c r="QVR1" s="4" t="s">
        <v>37</v>
      </c>
      <c r="QVS1" s="4" t="s">
        <v>37</v>
      </c>
      <c r="QVT1" s="4" t="s">
        <v>37</v>
      </c>
      <c r="QVU1" s="4" t="s">
        <v>37</v>
      </c>
      <c r="QVV1" s="4" t="s">
        <v>37</v>
      </c>
      <c r="QVW1" s="4" t="s">
        <v>37</v>
      </c>
      <c r="QVX1" s="4" t="s">
        <v>37</v>
      </c>
      <c r="QVY1" s="4" t="s">
        <v>37</v>
      </c>
      <c r="QVZ1" s="4" t="s">
        <v>37</v>
      </c>
      <c r="QWA1" s="4" t="s">
        <v>37</v>
      </c>
      <c r="QWB1" s="4" t="s">
        <v>37</v>
      </c>
      <c r="QWC1" s="4" t="s">
        <v>37</v>
      </c>
      <c r="QWD1" s="4" t="s">
        <v>37</v>
      </c>
      <c r="QWE1" s="4" t="s">
        <v>37</v>
      </c>
      <c r="QWF1" s="4" t="s">
        <v>37</v>
      </c>
      <c r="QWG1" s="4" t="s">
        <v>37</v>
      </c>
      <c r="QWH1" s="4" t="s">
        <v>37</v>
      </c>
      <c r="QWI1" s="4" t="s">
        <v>37</v>
      </c>
      <c r="QWJ1" s="4" t="s">
        <v>37</v>
      </c>
      <c r="QWK1" s="4" t="s">
        <v>37</v>
      </c>
      <c r="QWL1" s="4" t="s">
        <v>37</v>
      </c>
      <c r="QWM1" s="4" t="s">
        <v>37</v>
      </c>
      <c r="QWN1" s="4" t="s">
        <v>37</v>
      </c>
      <c r="QWO1" s="4" t="s">
        <v>37</v>
      </c>
      <c r="QWP1" s="4" t="s">
        <v>37</v>
      </c>
      <c r="QWQ1" s="4" t="s">
        <v>37</v>
      </c>
      <c r="QWR1" s="4" t="s">
        <v>37</v>
      </c>
      <c r="QWS1" s="4" t="s">
        <v>37</v>
      </c>
      <c r="QWT1" s="4" t="s">
        <v>37</v>
      </c>
      <c r="QWU1" s="4" t="s">
        <v>37</v>
      </c>
      <c r="QWV1" s="4" t="s">
        <v>37</v>
      </c>
      <c r="QWW1" s="4" t="s">
        <v>37</v>
      </c>
      <c r="QWX1" s="4" t="s">
        <v>37</v>
      </c>
      <c r="QWY1" s="4" t="s">
        <v>37</v>
      </c>
      <c r="QWZ1" s="4" t="s">
        <v>37</v>
      </c>
      <c r="QXA1" s="4" t="s">
        <v>37</v>
      </c>
      <c r="QXB1" s="4" t="s">
        <v>37</v>
      </c>
      <c r="QXC1" s="4" t="s">
        <v>37</v>
      </c>
      <c r="QXD1" s="4" t="s">
        <v>37</v>
      </c>
      <c r="QXE1" s="4" t="s">
        <v>37</v>
      </c>
      <c r="QXF1" s="4" t="s">
        <v>37</v>
      </c>
      <c r="QXG1" s="4" t="s">
        <v>37</v>
      </c>
      <c r="QXH1" s="4" t="s">
        <v>37</v>
      </c>
      <c r="QXI1" s="4" t="s">
        <v>37</v>
      </c>
      <c r="QXJ1" s="4" t="s">
        <v>37</v>
      </c>
      <c r="QXK1" s="4" t="s">
        <v>37</v>
      </c>
      <c r="QXL1" s="4" t="s">
        <v>37</v>
      </c>
      <c r="QXM1" s="4" t="s">
        <v>37</v>
      </c>
      <c r="QXN1" s="4" t="s">
        <v>37</v>
      </c>
      <c r="QXO1" s="4" t="s">
        <v>37</v>
      </c>
      <c r="QXP1" s="4" t="s">
        <v>37</v>
      </c>
      <c r="QXQ1" s="4" t="s">
        <v>37</v>
      </c>
      <c r="QXR1" s="4" t="s">
        <v>37</v>
      </c>
      <c r="QXS1" s="4" t="s">
        <v>37</v>
      </c>
      <c r="QXT1" s="4" t="s">
        <v>37</v>
      </c>
      <c r="QXU1" s="4" t="s">
        <v>37</v>
      </c>
      <c r="QXV1" s="4" t="s">
        <v>37</v>
      </c>
      <c r="QXW1" s="4" t="s">
        <v>37</v>
      </c>
      <c r="QXX1" s="4" t="s">
        <v>37</v>
      </c>
      <c r="QXY1" s="4" t="s">
        <v>37</v>
      </c>
      <c r="QXZ1" s="4" t="s">
        <v>37</v>
      </c>
      <c r="QYA1" s="4" t="s">
        <v>37</v>
      </c>
      <c r="QYB1" s="4" t="s">
        <v>37</v>
      </c>
      <c r="QYC1" s="4" t="s">
        <v>37</v>
      </c>
      <c r="QYD1" s="4" t="s">
        <v>37</v>
      </c>
      <c r="QYE1" s="4" t="s">
        <v>37</v>
      </c>
      <c r="QYF1" s="4" t="s">
        <v>37</v>
      </c>
      <c r="QYG1" s="4" t="s">
        <v>37</v>
      </c>
      <c r="QYH1" s="4" t="s">
        <v>37</v>
      </c>
      <c r="QYI1" s="4" t="s">
        <v>37</v>
      </c>
      <c r="QYJ1" s="4" t="s">
        <v>37</v>
      </c>
      <c r="QYK1" s="4" t="s">
        <v>37</v>
      </c>
      <c r="QYL1" s="4" t="s">
        <v>37</v>
      </c>
      <c r="QYM1" s="4" t="s">
        <v>37</v>
      </c>
      <c r="QYN1" s="4" t="s">
        <v>37</v>
      </c>
      <c r="QYO1" s="4" t="s">
        <v>37</v>
      </c>
      <c r="QYP1" s="4" t="s">
        <v>37</v>
      </c>
      <c r="QYQ1" s="4" t="s">
        <v>37</v>
      </c>
      <c r="QYR1" s="4" t="s">
        <v>37</v>
      </c>
      <c r="QYS1" s="4" t="s">
        <v>37</v>
      </c>
      <c r="QYT1" s="4" t="s">
        <v>37</v>
      </c>
      <c r="QYU1" s="4" t="s">
        <v>37</v>
      </c>
      <c r="QYV1" s="4" t="s">
        <v>37</v>
      </c>
      <c r="QYW1" s="4" t="s">
        <v>37</v>
      </c>
      <c r="QYX1" s="4" t="s">
        <v>37</v>
      </c>
      <c r="QYY1" s="4" t="s">
        <v>37</v>
      </c>
      <c r="QYZ1" s="4" t="s">
        <v>37</v>
      </c>
      <c r="QZA1" s="4" t="s">
        <v>37</v>
      </c>
      <c r="QZB1" s="4" t="s">
        <v>37</v>
      </c>
      <c r="QZC1" s="4" t="s">
        <v>37</v>
      </c>
      <c r="QZD1" s="4" t="s">
        <v>37</v>
      </c>
      <c r="QZE1" s="4" t="s">
        <v>37</v>
      </c>
      <c r="QZF1" s="4" t="s">
        <v>37</v>
      </c>
      <c r="QZG1" s="4" t="s">
        <v>37</v>
      </c>
      <c r="QZH1" s="4" t="s">
        <v>37</v>
      </c>
      <c r="QZI1" s="4" t="s">
        <v>37</v>
      </c>
      <c r="QZJ1" s="4" t="s">
        <v>37</v>
      </c>
      <c r="QZK1" s="4" t="s">
        <v>37</v>
      </c>
      <c r="QZL1" s="4" t="s">
        <v>37</v>
      </c>
      <c r="QZM1" s="4" t="s">
        <v>37</v>
      </c>
      <c r="QZN1" s="4" t="s">
        <v>37</v>
      </c>
      <c r="QZO1" s="4" t="s">
        <v>37</v>
      </c>
      <c r="QZP1" s="4" t="s">
        <v>37</v>
      </c>
      <c r="QZQ1" s="4" t="s">
        <v>37</v>
      </c>
      <c r="QZR1" s="4" t="s">
        <v>37</v>
      </c>
      <c r="QZS1" s="4" t="s">
        <v>37</v>
      </c>
      <c r="QZT1" s="4" t="s">
        <v>37</v>
      </c>
      <c r="QZU1" s="4" t="s">
        <v>37</v>
      </c>
      <c r="QZV1" s="4" t="s">
        <v>37</v>
      </c>
      <c r="QZW1" s="4" t="s">
        <v>37</v>
      </c>
      <c r="QZX1" s="4" t="s">
        <v>37</v>
      </c>
      <c r="QZY1" s="4" t="s">
        <v>37</v>
      </c>
      <c r="QZZ1" s="4" t="s">
        <v>37</v>
      </c>
      <c r="RAA1" s="4" t="s">
        <v>37</v>
      </c>
      <c r="RAB1" s="4" t="s">
        <v>37</v>
      </c>
      <c r="RAC1" s="4" t="s">
        <v>37</v>
      </c>
      <c r="RAD1" s="4" t="s">
        <v>37</v>
      </c>
      <c r="RAE1" s="4" t="s">
        <v>37</v>
      </c>
      <c r="RAF1" s="4" t="s">
        <v>37</v>
      </c>
      <c r="RAG1" s="4" t="s">
        <v>37</v>
      </c>
      <c r="RAH1" s="4" t="s">
        <v>37</v>
      </c>
      <c r="RAI1" s="4" t="s">
        <v>37</v>
      </c>
      <c r="RAJ1" s="4" t="s">
        <v>37</v>
      </c>
      <c r="RAK1" s="4" t="s">
        <v>37</v>
      </c>
      <c r="RAL1" s="4" t="s">
        <v>37</v>
      </c>
      <c r="RAM1" s="4" t="s">
        <v>37</v>
      </c>
      <c r="RAN1" s="4" t="s">
        <v>37</v>
      </c>
      <c r="RAO1" s="4" t="s">
        <v>37</v>
      </c>
      <c r="RAP1" s="4" t="s">
        <v>37</v>
      </c>
      <c r="RAQ1" s="4" t="s">
        <v>37</v>
      </c>
      <c r="RAR1" s="4" t="s">
        <v>37</v>
      </c>
      <c r="RAS1" s="4" t="s">
        <v>37</v>
      </c>
      <c r="RAT1" s="4" t="s">
        <v>37</v>
      </c>
      <c r="RAU1" s="4" t="s">
        <v>37</v>
      </c>
      <c r="RAV1" s="4" t="s">
        <v>37</v>
      </c>
      <c r="RAW1" s="4" t="s">
        <v>37</v>
      </c>
      <c r="RAX1" s="4" t="s">
        <v>37</v>
      </c>
      <c r="RAY1" s="4" t="s">
        <v>37</v>
      </c>
      <c r="RAZ1" s="4" t="s">
        <v>37</v>
      </c>
      <c r="RBA1" s="4" t="s">
        <v>37</v>
      </c>
      <c r="RBB1" s="4" t="s">
        <v>37</v>
      </c>
      <c r="RBC1" s="4" t="s">
        <v>37</v>
      </c>
      <c r="RBD1" s="4" t="s">
        <v>37</v>
      </c>
      <c r="RBE1" s="4" t="s">
        <v>37</v>
      </c>
      <c r="RBF1" s="4" t="s">
        <v>37</v>
      </c>
      <c r="RBG1" s="4" t="s">
        <v>37</v>
      </c>
      <c r="RBH1" s="4" t="s">
        <v>37</v>
      </c>
      <c r="RBI1" s="4" t="s">
        <v>37</v>
      </c>
      <c r="RBJ1" s="4" t="s">
        <v>37</v>
      </c>
      <c r="RBK1" s="4" t="s">
        <v>37</v>
      </c>
      <c r="RBL1" s="4" t="s">
        <v>37</v>
      </c>
      <c r="RBM1" s="4" t="s">
        <v>37</v>
      </c>
      <c r="RBN1" s="4" t="s">
        <v>37</v>
      </c>
      <c r="RBO1" s="4" t="s">
        <v>37</v>
      </c>
      <c r="RBP1" s="4" t="s">
        <v>37</v>
      </c>
      <c r="RBQ1" s="4" t="s">
        <v>37</v>
      </c>
      <c r="RBR1" s="4" t="s">
        <v>37</v>
      </c>
      <c r="RBS1" s="4" t="s">
        <v>37</v>
      </c>
      <c r="RBT1" s="4" t="s">
        <v>37</v>
      </c>
      <c r="RBU1" s="4" t="s">
        <v>37</v>
      </c>
      <c r="RBV1" s="4" t="s">
        <v>37</v>
      </c>
      <c r="RBW1" s="4" t="s">
        <v>37</v>
      </c>
      <c r="RBX1" s="4" t="s">
        <v>37</v>
      </c>
      <c r="RBY1" s="4" t="s">
        <v>37</v>
      </c>
      <c r="RBZ1" s="4" t="s">
        <v>37</v>
      </c>
      <c r="RCA1" s="4" t="s">
        <v>37</v>
      </c>
      <c r="RCB1" s="4" t="s">
        <v>37</v>
      </c>
      <c r="RCC1" s="4" t="s">
        <v>37</v>
      </c>
      <c r="RCD1" s="4" t="s">
        <v>37</v>
      </c>
      <c r="RCE1" s="4" t="s">
        <v>37</v>
      </c>
      <c r="RCF1" s="4" t="s">
        <v>37</v>
      </c>
      <c r="RCG1" s="4" t="s">
        <v>37</v>
      </c>
      <c r="RCH1" s="4" t="s">
        <v>37</v>
      </c>
      <c r="RCI1" s="4" t="s">
        <v>37</v>
      </c>
      <c r="RCJ1" s="4" t="s">
        <v>37</v>
      </c>
      <c r="RCK1" s="4" t="s">
        <v>37</v>
      </c>
      <c r="RCL1" s="4" t="s">
        <v>37</v>
      </c>
      <c r="RCM1" s="4" t="s">
        <v>37</v>
      </c>
      <c r="RCN1" s="4" t="s">
        <v>37</v>
      </c>
      <c r="RCO1" s="4" t="s">
        <v>37</v>
      </c>
      <c r="RCP1" s="4" t="s">
        <v>37</v>
      </c>
      <c r="RCQ1" s="4" t="s">
        <v>37</v>
      </c>
      <c r="RCR1" s="4" t="s">
        <v>37</v>
      </c>
      <c r="RCS1" s="4" t="s">
        <v>37</v>
      </c>
      <c r="RCT1" s="4" t="s">
        <v>37</v>
      </c>
      <c r="RCU1" s="4" t="s">
        <v>37</v>
      </c>
      <c r="RCV1" s="4" t="s">
        <v>37</v>
      </c>
      <c r="RCW1" s="4" t="s">
        <v>37</v>
      </c>
      <c r="RCX1" s="4" t="s">
        <v>37</v>
      </c>
      <c r="RCY1" s="4" t="s">
        <v>37</v>
      </c>
      <c r="RCZ1" s="4" t="s">
        <v>37</v>
      </c>
      <c r="RDA1" s="4" t="s">
        <v>37</v>
      </c>
      <c r="RDB1" s="4" t="s">
        <v>37</v>
      </c>
      <c r="RDC1" s="4" t="s">
        <v>37</v>
      </c>
      <c r="RDD1" s="4" t="s">
        <v>37</v>
      </c>
      <c r="RDE1" s="4" t="s">
        <v>37</v>
      </c>
      <c r="RDF1" s="4" t="s">
        <v>37</v>
      </c>
      <c r="RDG1" s="4" t="s">
        <v>37</v>
      </c>
      <c r="RDH1" s="4" t="s">
        <v>37</v>
      </c>
      <c r="RDI1" s="4" t="s">
        <v>37</v>
      </c>
      <c r="RDJ1" s="4" t="s">
        <v>37</v>
      </c>
      <c r="RDK1" s="4" t="s">
        <v>37</v>
      </c>
      <c r="RDL1" s="4" t="s">
        <v>37</v>
      </c>
      <c r="RDM1" s="4" t="s">
        <v>37</v>
      </c>
      <c r="RDN1" s="4" t="s">
        <v>37</v>
      </c>
      <c r="RDO1" s="4" t="s">
        <v>37</v>
      </c>
      <c r="RDP1" s="4" t="s">
        <v>37</v>
      </c>
      <c r="RDQ1" s="4" t="s">
        <v>37</v>
      </c>
      <c r="RDR1" s="4" t="s">
        <v>37</v>
      </c>
      <c r="RDS1" s="4" t="s">
        <v>37</v>
      </c>
      <c r="RDT1" s="4" t="s">
        <v>37</v>
      </c>
      <c r="RDU1" s="4" t="s">
        <v>37</v>
      </c>
      <c r="RDV1" s="4" t="s">
        <v>37</v>
      </c>
      <c r="RDW1" s="4" t="s">
        <v>37</v>
      </c>
      <c r="RDX1" s="4" t="s">
        <v>37</v>
      </c>
      <c r="RDY1" s="4" t="s">
        <v>37</v>
      </c>
      <c r="RDZ1" s="4" t="s">
        <v>37</v>
      </c>
      <c r="REA1" s="4" t="s">
        <v>37</v>
      </c>
      <c r="REB1" s="4" t="s">
        <v>37</v>
      </c>
      <c r="REC1" s="4" t="s">
        <v>37</v>
      </c>
      <c r="RED1" s="4" t="s">
        <v>37</v>
      </c>
      <c r="REE1" s="4" t="s">
        <v>37</v>
      </c>
      <c r="REF1" s="4" t="s">
        <v>37</v>
      </c>
      <c r="REG1" s="4" t="s">
        <v>37</v>
      </c>
      <c r="REH1" s="4" t="s">
        <v>37</v>
      </c>
      <c r="REI1" s="4" t="s">
        <v>37</v>
      </c>
      <c r="REJ1" s="4" t="s">
        <v>37</v>
      </c>
      <c r="REK1" s="4" t="s">
        <v>37</v>
      </c>
      <c r="REL1" s="4" t="s">
        <v>37</v>
      </c>
      <c r="REM1" s="4" t="s">
        <v>37</v>
      </c>
      <c r="REN1" s="4" t="s">
        <v>37</v>
      </c>
      <c r="REO1" s="4" t="s">
        <v>37</v>
      </c>
      <c r="REP1" s="4" t="s">
        <v>37</v>
      </c>
      <c r="REQ1" s="4" t="s">
        <v>37</v>
      </c>
      <c r="RER1" s="4" t="s">
        <v>37</v>
      </c>
      <c r="RES1" s="4" t="s">
        <v>37</v>
      </c>
      <c r="RET1" s="4" t="s">
        <v>37</v>
      </c>
      <c r="REU1" s="4" t="s">
        <v>37</v>
      </c>
      <c r="REV1" s="4" t="s">
        <v>37</v>
      </c>
      <c r="REW1" s="4" t="s">
        <v>37</v>
      </c>
      <c r="REX1" s="4" t="s">
        <v>37</v>
      </c>
      <c r="REY1" s="4" t="s">
        <v>37</v>
      </c>
      <c r="REZ1" s="4" t="s">
        <v>37</v>
      </c>
      <c r="RFA1" s="4" t="s">
        <v>37</v>
      </c>
      <c r="RFB1" s="4" t="s">
        <v>37</v>
      </c>
      <c r="RFC1" s="4" t="s">
        <v>37</v>
      </c>
      <c r="RFD1" s="4" t="s">
        <v>37</v>
      </c>
      <c r="RFE1" s="4" t="s">
        <v>37</v>
      </c>
      <c r="RFF1" s="4" t="s">
        <v>37</v>
      </c>
      <c r="RFG1" s="4" t="s">
        <v>37</v>
      </c>
      <c r="RFH1" s="4" t="s">
        <v>37</v>
      </c>
      <c r="RFI1" s="4" t="s">
        <v>37</v>
      </c>
      <c r="RFJ1" s="4" t="s">
        <v>37</v>
      </c>
      <c r="RFK1" s="4" t="s">
        <v>37</v>
      </c>
      <c r="RFL1" s="4" t="s">
        <v>37</v>
      </c>
      <c r="RFM1" s="4" t="s">
        <v>37</v>
      </c>
      <c r="RFN1" s="4" t="s">
        <v>37</v>
      </c>
      <c r="RFO1" s="4" t="s">
        <v>37</v>
      </c>
      <c r="RFP1" s="4" t="s">
        <v>37</v>
      </c>
      <c r="RFQ1" s="4" t="s">
        <v>37</v>
      </c>
      <c r="RFR1" s="4" t="s">
        <v>37</v>
      </c>
      <c r="RFS1" s="4" t="s">
        <v>37</v>
      </c>
      <c r="RFT1" s="4" t="s">
        <v>37</v>
      </c>
      <c r="RFU1" s="4" t="s">
        <v>37</v>
      </c>
      <c r="RFV1" s="4" t="s">
        <v>37</v>
      </c>
      <c r="RFW1" s="4" t="s">
        <v>37</v>
      </c>
      <c r="RFX1" s="4" t="s">
        <v>37</v>
      </c>
      <c r="RFY1" s="4" t="s">
        <v>37</v>
      </c>
      <c r="RFZ1" s="4" t="s">
        <v>37</v>
      </c>
      <c r="RGA1" s="4" t="s">
        <v>37</v>
      </c>
      <c r="RGB1" s="4" t="s">
        <v>37</v>
      </c>
      <c r="RGC1" s="4" t="s">
        <v>37</v>
      </c>
      <c r="RGD1" s="4" t="s">
        <v>37</v>
      </c>
      <c r="RGE1" s="4" t="s">
        <v>37</v>
      </c>
      <c r="RGF1" s="4" t="s">
        <v>37</v>
      </c>
      <c r="RGG1" s="4" t="s">
        <v>37</v>
      </c>
      <c r="RGH1" s="4" t="s">
        <v>37</v>
      </c>
      <c r="RGI1" s="4" t="s">
        <v>37</v>
      </c>
      <c r="RGJ1" s="4" t="s">
        <v>37</v>
      </c>
      <c r="RGK1" s="4" t="s">
        <v>37</v>
      </c>
      <c r="RGL1" s="4" t="s">
        <v>37</v>
      </c>
      <c r="RGM1" s="4" t="s">
        <v>37</v>
      </c>
      <c r="RGN1" s="4" t="s">
        <v>37</v>
      </c>
      <c r="RGO1" s="4" t="s">
        <v>37</v>
      </c>
      <c r="RGP1" s="4" t="s">
        <v>37</v>
      </c>
      <c r="RGQ1" s="4" t="s">
        <v>37</v>
      </c>
      <c r="RGR1" s="4" t="s">
        <v>37</v>
      </c>
      <c r="RGS1" s="4" t="s">
        <v>37</v>
      </c>
      <c r="RGT1" s="4" t="s">
        <v>37</v>
      </c>
      <c r="RGU1" s="4" t="s">
        <v>37</v>
      </c>
      <c r="RGV1" s="4" t="s">
        <v>37</v>
      </c>
      <c r="RGW1" s="4" t="s">
        <v>37</v>
      </c>
      <c r="RGX1" s="4" t="s">
        <v>37</v>
      </c>
      <c r="RGY1" s="4" t="s">
        <v>37</v>
      </c>
      <c r="RGZ1" s="4" t="s">
        <v>37</v>
      </c>
      <c r="RHA1" s="4" t="s">
        <v>37</v>
      </c>
      <c r="RHB1" s="4" t="s">
        <v>37</v>
      </c>
      <c r="RHC1" s="4" t="s">
        <v>37</v>
      </c>
      <c r="RHD1" s="4" t="s">
        <v>37</v>
      </c>
      <c r="RHE1" s="4" t="s">
        <v>37</v>
      </c>
      <c r="RHF1" s="4" t="s">
        <v>37</v>
      </c>
      <c r="RHG1" s="4" t="s">
        <v>37</v>
      </c>
      <c r="RHH1" s="4" t="s">
        <v>37</v>
      </c>
      <c r="RHI1" s="4" t="s">
        <v>37</v>
      </c>
      <c r="RHJ1" s="4" t="s">
        <v>37</v>
      </c>
      <c r="RHK1" s="4" t="s">
        <v>37</v>
      </c>
      <c r="RHL1" s="4" t="s">
        <v>37</v>
      </c>
      <c r="RHM1" s="4" t="s">
        <v>37</v>
      </c>
      <c r="RHN1" s="4" t="s">
        <v>37</v>
      </c>
      <c r="RHO1" s="4" t="s">
        <v>37</v>
      </c>
      <c r="RHP1" s="4" t="s">
        <v>37</v>
      </c>
      <c r="RHQ1" s="4" t="s">
        <v>37</v>
      </c>
      <c r="RHR1" s="4" t="s">
        <v>37</v>
      </c>
      <c r="RHS1" s="4" t="s">
        <v>37</v>
      </c>
      <c r="RHT1" s="4" t="s">
        <v>37</v>
      </c>
      <c r="RHU1" s="4" t="s">
        <v>37</v>
      </c>
      <c r="RHV1" s="4" t="s">
        <v>37</v>
      </c>
      <c r="RHW1" s="4" t="s">
        <v>37</v>
      </c>
      <c r="RHX1" s="4" t="s">
        <v>37</v>
      </c>
      <c r="RHY1" s="4" t="s">
        <v>37</v>
      </c>
      <c r="RHZ1" s="4" t="s">
        <v>37</v>
      </c>
      <c r="RIA1" s="4" t="s">
        <v>37</v>
      </c>
      <c r="RIB1" s="4" t="s">
        <v>37</v>
      </c>
      <c r="RIC1" s="4" t="s">
        <v>37</v>
      </c>
      <c r="RID1" s="4" t="s">
        <v>37</v>
      </c>
      <c r="RIE1" s="4" t="s">
        <v>37</v>
      </c>
      <c r="RIF1" s="4" t="s">
        <v>37</v>
      </c>
      <c r="RIG1" s="4" t="s">
        <v>37</v>
      </c>
      <c r="RIH1" s="4" t="s">
        <v>37</v>
      </c>
      <c r="RII1" s="4" t="s">
        <v>37</v>
      </c>
      <c r="RIJ1" s="4" t="s">
        <v>37</v>
      </c>
      <c r="RIK1" s="4" t="s">
        <v>37</v>
      </c>
      <c r="RIL1" s="4" t="s">
        <v>37</v>
      </c>
      <c r="RIM1" s="4" t="s">
        <v>37</v>
      </c>
      <c r="RIN1" s="4" t="s">
        <v>37</v>
      </c>
      <c r="RIO1" s="4" t="s">
        <v>37</v>
      </c>
      <c r="RIP1" s="4" t="s">
        <v>37</v>
      </c>
      <c r="RIQ1" s="4" t="s">
        <v>37</v>
      </c>
      <c r="RIR1" s="4" t="s">
        <v>37</v>
      </c>
      <c r="RIS1" s="4" t="s">
        <v>37</v>
      </c>
      <c r="RIT1" s="4" t="s">
        <v>37</v>
      </c>
      <c r="RIU1" s="4" t="s">
        <v>37</v>
      </c>
      <c r="RIV1" s="4" t="s">
        <v>37</v>
      </c>
      <c r="RIW1" s="4" t="s">
        <v>37</v>
      </c>
      <c r="RIX1" s="4" t="s">
        <v>37</v>
      </c>
      <c r="RIY1" s="4" t="s">
        <v>37</v>
      </c>
      <c r="RIZ1" s="4" t="s">
        <v>37</v>
      </c>
      <c r="RJA1" s="4" t="s">
        <v>37</v>
      </c>
      <c r="RJB1" s="4" t="s">
        <v>37</v>
      </c>
      <c r="RJC1" s="4" t="s">
        <v>37</v>
      </c>
      <c r="RJD1" s="4" t="s">
        <v>37</v>
      </c>
      <c r="RJE1" s="4" t="s">
        <v>37</v>
      </c>
      <c r="RJF1" s="4" t="s">
        <v>37</v>
      </c>
      <c r="RJG1" s="4" t="s">
        <v>37</v>
      </c>
      <c r="RJH1" s="4" t="s">
        <v>37</v>
      </c>
      <c r="RJI1" s="4" t="s">
        <v>37</v>
      </c>
      <c r="RJJ1" s="4" t="s">
        <v>37</v>
      </c>
      <c r="RJK1" s="4" t="s">
        <v>37</v>
      </c>
      <c r="RJL1" s="4" t="s">
        <v>37</v>
      </c>
      <c r="RJM1" s="4" t="s">
        <v>37</v>
      </c>
      <c r="RJN1" s="4" t="s">
        <v>37</v>
      </c>
      <c r="RJO1" s="4" t="s">
        <v>37</v>
      </c>
      <c r="RJP1" s="4" t="s">
        <v>37</v>
      </c>
      <c r="RJQ1" s="4" t="s">
        <v>37</v>
      </c>
      <c r="RJR1" s="4" t="s">
        <v>37</v>
      </c>
      <c r="RJS1" s="4" t="s">
        <v>37</v>
      </c>
      <c r="RJT1" s="4" t="s">
        <v>37</v>
      </c>
      <c r="RJU1" s="4" t="s">
        <v>37</v>
      </c>
      <c r="RJV1" s="4" t="s">
        <v>37</v>
      </c>
      <c r="RJW1" s="4" t="s">
        <v>37</v>
      </c>
      <c r="RJX1" s="4" t="s">
        <v>37</v>
      </c>
      <c r="RJY1" s="4" t="s">
        <v>37</v>
      </c>
      <c r="RJZ1" s="4" t="s">
        <v>37</v>
      </c>
      <c r="RKA1" s="4" t="s">
        <v>37</v>
      </c>
      <c r="RKB1" s="4" t="s">
        <v>37</v>
      </c>
      <c r="RKC1" s="4" t="s">
        <v>37</v>
      </c>
      <c r="RKD1" s="4" t="s">
        <v>37</v>
      </c>
      <c r="RKE1" s="4" t="s">
        <v>37</v>
      </c>
      <c r="RKF1" s="4" t="s">
        <v>37</v>
      </c>
      <c r="RKG1" s="4" t="s">
        <v>37</v>
      </c>
      <c r="RKH1" s="4" t="s">
        <v>37</v>
      </c>
      <c r="RKI1" s="4" t="s">
        <v>37</v>
      </c>
      <c r="RKJ1" s="4" t="s">
        <v>37</v>
      </c>
      <c r="RKK1" s="4" t="s">
        <v>37</v>
      </c>
      <c r="RKL1" s="4" t="s">
        <v>37</v>
      </c>
      <c r="RKM1" s="4" t="s">
        <v>37</v>
      </c>
      <c r="RKN1" s="4" t="s">
        <v>37</v>
      </c>
      <c r="RKO1" s="4" t="s">
        <v>37</v>
      </c>
      <c r="RKP1" s="4" t="s">
        <v>37</v>
      </c>
      <c r="RKQ1" s="4" t="s">
        <v>37</v>
      </c>
      <c r="RKR1" s="4" t="s">
        <v>37</v>
      </c>
      <c r="RKS1" s="4" t="s">
        <v>37</v>
      </c>
      <c r="RKT1" s="4" t="s">
        <v>37</v>
      </c>
      <c r="RKU1" s="4" t="s">
        <v>37</v>
      </c>
      <c r="RKV1" s="4" t="s">
        <v>37</v>
      </c>
      <c r="RKW1" s="4" t="s">
        <v>37</v>
      </c>
      <c r="RKX1" s="4" t="s">
        <v>37</v>
      </c>
      <c r="RKY1" s="4" t="s">
        <v>37</v>
      </c>
      <c r="RKZ1" s="4" t="s">
        <v>37</v>
      </c>
      <c r="RLA1" s="4" t="s">
        <v>37</v>
      </c>
      <c r="RLB1" s="4" t="s">
        <v>37</v>
      </c>
      <c r="RLC1" s="4" t="s">
        <v>37</v>
      </c>
      <c r="RLD1" s="4" t="s">
        <v>37</v>
      </c>
      <c r="RLE1" s="4" t="s">
        <v>37</v>
      </c>
      <c r="RLF1" s="4" t="s">
        <v>37</v>
      </c>
      <c r="RLG1" s="4" t="s">
        <v>37</v>
      </c>
      <c r="RLH1" s="4" t="s">
        <v>37</v>
      </c>
      <c r="RLI1" s="4" t="s">
        <v>37</v>
      </c>
      <c r="RLJ1" s="4" t="s">
        <v>37</v>
      </c>
      <c r="RLK1" s="4" t="s">
        <v>37</v>
      </c>
      <c r="RLL1" s="4" t="s">
        <v>37</v>
      </c>
      <c r="RLM1" s="4" t="s">
        <v>37</v>
      </c>
      <c r="RLN1" s="4" t="s">
        <v>37</v>
      </c>
      <c r="RLO1" s="4" t="s">
        <v>37</v>
      </c>
      <c r="RLP1" s="4" t="s">
        <v>37</v>
      </c>
      <c r="RLQ1" s="4" t="s">
        <v>37</v>
      </c>
      <c r="RLR1" s="4" t="s">
        <v>37</v>
      </c>
      <c r="RLS1" s="4" t="s">
        <v>37</v>
      </c>
      <c r="RLT1" s="4" t="s">
        <v>37</v>
      </c>
      <c r="RLU1" s="4" t="s">
        <v>37</v>
      </c>
      <c r="RLV1" s="4" t="s">
        <v>37</v>
      </c>
      <c r="RLW1" s="4" t="s">
        <v>37</v>
      </c>
      <c r="RLX1" s="4" t="s">
        <v>37</v>
      </c>
      <c r="RLY1" s="4" t="s">
        <v>37</v>
      </c>
      <c r="RLZ1" s="4" t="s">
        <v>37</v>
      </c>
      <c r="RMA1" s="4" t="s">
        <v>37</v>
      </c>
      <c r="RMB1" s="4" t="s">
        <v>37</v>
      </c>
      <c r="RMC1" s="4" t="s">
        <v>37</v>
      </c>
      <c r="RMD1" s="4" t="s">
        <v>37</v>
      </c>
      <c r="RME1" s="4" t="s">
        <v>37</v>
      </c>
      <c r="RMF1" s="4" t="s">
        <v>37</v>
      </c>
      <c r="RMG1" s="4" t="s">
        <v>37</v>
      </c>
      <c r="RMH1" s="4" t="s">
        <v>37</v>
      </c>
      <c r="RMI1" s="4" t="s">
        <v>37</v>
      </c>
      <c r="RMJ1" s="4" t="s">
        <v>37</v>
      </c>
      <c r="RMK1" s="4" t="s">
        <v>37</v>
      </c>
      <c r="RML1" s="4" t="s">
        <v>37</v>
      </c>
      <c r="RMM1" s="4" t="s">
        <v>37</v>
      </c>
      <c r="RMN1" s="4" t="s">
        <v>37</v>
      </c>
      <c r="RMO1" s="4" t="s">
        <v>37</v>
      </c>
      <c r="RMP1" s="4" t="s">
        <v>37</v>
      </c>
      <c r="RMQ1" s="4" t="s">
        <v>37</v>
      </c>
      <c r="RMR1" s="4" t="s">
        <v>37</v>
      </c>
      <c r="RMS1" s="4" t="s">
        <v>37</v>
      </c>
      <c r="RMT1" s="4" t="s">
        <v>37</v>
      </c>
      <c r="RMU1" s="4" t="s">
        <v>37</v>
      </c>
      <c r="RMV1" s="4" t="s">
        <v>37</v>
      </c>
      <c r="RMW1" s="4" t="s">
        <v>37</v>
      </c>
      <c r="RMX1" s="4" t="s">
        <v>37</v>
      </c>
      <c r="RMY1" s="4" t="s">
        <v>37</v>
      </c>
      <c r="RMZ1" s="4" t="s">
        <v>37</v>
      </c>
      <c r="RNA1" s="4" t="s">
        <v>37</v>
      </c>
      <c r="RNB1" s="4" t="s">
        <v>37</v>
      </c>
      <c r="RNC1" s="4" t="s">
        <v>37</v>
      </c>
      <c r="RND1" s="4" t="s">
        <v>37</v>
      </c>
      <c r="RNE1" s="4" t="s">
        <v>37</v>
      </c>
      <c r="RNF1" s="4" t="s">
        <v>37</v>
      </c>
      <c r="RNG1" s="4" t="s">
        <v>37</v>
      </c>
      <c r="RNH1" s="4" t="s">
        <v>37</v>
      </c>
      <c r="RNI1" s="4" t="s">
        <v>37</v>
      </c>
      <c r="RNJ1" s="4" t="s">
        <v>37</v>
      </c>
      <c r="RNK1" s="4" t="s">
        <v>37</v>
      </c>
      <c r="RNL1" s="4" t="s">
        <v>37</v>
      </c>
      <c r="RNM1" s="4" t="s">
        <v>37</v>
      </c>
      <c r="RNN1" s="4" t="s">
        <v>37</v>
      </c>
      <c r="RNO1" s="4" t="s">
        <v>37</v>
      </c>
      <c r="RNP1" s="4" t="s">
        <v>37</v>
      </c>
      <c r="RNQ1" s="4" t="s">
        <v>37</v>
      </c>
      <c r="RNR1" s="4" t="s">
        <v>37</v>
      </c>
      <c r="RNS1" s="4" t="s">
        <v>37</v>
      </c>
      <c r="RNT1" s="4" t="s">
        <v>37</v>
      </c>
      <c r="RNU1" s="4" t="s">
        <v>37</v>
      </c>
      <c r="RNV1" s="4" t="s">
        <v>37</v>
      </c>
      <c r="RNW1" s="4" t="s">
        <v>37</v>
      </c>
      <c r="RNX1" s="4" t="s">
        <v>37</v>
      </c>
      <c r="RNY1" s="4" t="s">
        <v>37</v>
      </c>
      <c r="RNZ1" s="4" t="s">
        <v>37</v>
      </c>
      <c r="ROA1" s="4" t="s">
        <v>37</v>
      </c>
      <c r="ROB1" s="4" t="s">
        <v>37</v>
      </c>
      <c r="ROC1" s="4" t="s">
        <v>37</v>
      </c>
      <c r="ROD1" s="4" t="s">
        <v>37</v>
      </c>
      <c r="ROE1" s="4" t="s">
        <v>37</v>
      </c>
      <c r="ROF1" s="4" t="s">
        <v>37</v>
      </c>
      <c r="ROG1" s="4" t="s">
        <v>37</v>
      </c>
      <c r="ROH1" s="4" t="s">
        <v>37</v>
      </c>
      <c r="ROI1" s="4" t="s">
        <v>37</v>
      </c>
      <c r="ROJ1" s="4" t="s">
        <v>37</v>
      </c>
      <c r="ROK1" s="4" t="s">
        <v>37</v>
      </c>
      <c r="ROL1" s="4" t="s">
        <v>37</v>
      </c>
      <c r="ROM1" s="4" t="s">
        <v>37</v>
      </c>
      <c r="RON1" s="4" t="s">
        <v>37</v>
      </c>
      <c r="ROO1" s="4" t="s">
        <v>37</v>
      </c>
      <c r="ROP1" s="4" t="s">
        <v>37</v>
      </c>
      <c r="ROQ1" s="4" t="s">
        <v>37</v>
      </c>
      <c r="ROR1" s="4" t="s">
        <v>37</v>
      </c>
      <c r="ROS1" s="4" t="s">
        <v>37</v>
      </c>
      <c r="ROT1" s="4" t="s">
        <v>37</v>
      </c>
      <c r="ROU1" s="4" t="s">
        <v>37</v>
      </c>
      <c r="ROV1" s="4" t="s">
        <v>37</v>
      </c>
      <c r="ROW1" s="4" t="s">
        <v>37</v>
      </c>
      <c r="ROX1" s="4" t="s">
        <v>37</v>
      </c>
      <c r="ROY1" s="4" t="s">
        <v>37</v>
      </c>
      <c r="ROZ1" s="4" t="s">
        <v>37</v>
      </c>
      <c r="RPA1" s="4" t="s">
        <v>37</v>
      </c>
      <c r="RPB1" s="4" t="s">
        <v>37</v>
      </c>
      <c r="RPC1" s="4" t="s">
        <v>37</v>
      </c>
      <c r="RPD1" s="4" t="s">
        <v>37</v>
      </c>
      <c r="RPE1" s="4" t="s">
        <v>37</v>
      </c>
      <c r="RPF1" s="4" t="s">
        <v>37</v>
      </c>
      <c r="RPG1" s="4" t="s">
        <v>37</v>
      </c>
      <c r="RPH1" s="4" t="s">
        <v>37</v>
      </c>
      <c r="RPI1" s="4" t="s">
        <v>37</v>
      </c>
      <c r="RPJ1" s="4" t="s">
        <v>37</v>
      </c>
      <c r="RPK1" s="4" t="s">
        <v>37</v>
      </c>
      <c r="RPL1" s="4" t="s">
        <v>37</v>
      </c>
      <c r="RPM1" s="4" t="s">
        <v>37</v>
      </c>
      <c r="RPN1" s="4" t="s">
        <v>37</v>
      </c>
      <c r="RPO1" s="4" t="s">
        <v>37</v>
      </c>
      <c r="RPP1" s="4" t="s">
        <v>37</v>
      </c>
      <c r="RPQ1" s="4" t="s">
        <v>37</v>
      </c>
      <c r="RPR1" s="4" t="s">
        <v>37</v>
      </c>
      <c r="RPS1" s="4" t="s">
        <v>37</v>
      </c>
      <c r="RPT1" s="4" t="s">
        <v>37</v>
      </c>
      <c r="RPU1" s="4" t="s">
        <v>37</v>
      </c>
      <c r="RPV1" s="4" t="s">
        <v>37</v>
      </c>
      <c r="RPW1" s="4" t="s">
        <v>37</v>
      </c>
      <c r="RPX1" s="4" t="s">
        <v>37</v>
      </c>
      <c r="RPY1" s="4" t="s">
        <v>37</v>
      </c>
      <c r="RPZ1" s="4" t="s">
        <v>37</v>
      </c>
      <c r="RQA1" s="4" t="s">
        <v>37</v>
      </c>
      <c r="RQB1" s="4" t="s">
        <v>37</v>
      </c>
      <c r="RQC1" s="4" t="s">
        <v>37</v>
      </c>
      <c r="RQD1" s="4" t="s">
        <v>37</v>
      </c>
      <c r="RQE1" s="4" t="s">
        <v>37</v>
      </c>
      <c r="RQF1" s="4" t="s">
        <v>37</v>
      </c>
      <c r="RQG1" s="4" t="s">
        <v>37</v>
      </c>
      <c r="RQH1" s="4" t="s">
        <v>37</v>
      </c>
      <c r="RQI1" s="4" t="s">
        <v>37</v>
      </c>
      <c r="RQJ1" s="4" t="s">
        <v>37</v>
      </c>
      <c r="RQK1" s="4" t="s">
        <v>37</v>
      </c>
      <c r="RQL1" s="4" t="s">
        <v>37</v>
      </c>
      <c r="RQM1" s="4" t="s">
        <v>37</v>
      </c>
      <c r="RQN1" s="4" t="s">
        <v>37</v>
      </c>
      <c r="RQO1" s="4" t="s">
        <v>37</v>
      </c>
      <c r="RQP1" s="4" t="s">
        <v>37</v>
      </c>
      <c r="RQQ1" s="4" t="s">
        <v>37</v>
      </c>
      <c r="RQR1" s="4" t="s">
        <v>37</v>
      </c>
      <c r="RQS1" s="4" t="s">
        <v>37</v>
      </c>
      <c r="RQT1" s="4" t="s">
        <v>37</v>
      </c>
      <c r="RQU1" s="4" t="s">
        <v>37</v>
      </c>
      <c r="RQV1" s="4" t="s">
        <v>37</v>
      </c>
      <c r="RQW1" s="4" t="s">
        <v>37</v>
      </c>
      <c r="RQX1" s="4" t="s">
        <v>37</v>
      </c>
      <c r="RQY1" s="4" t="s">
        <v>37</v>
      </c>
      <c r="RQZ1" s="4" t="s">
        <v>37</v>
      </c>
      <c r="RRA1" s="4" t="s">
        <v>37</v>
      </c>
      <c r="RRB1" s="4" t="s">
        <v>37</v>
      </c>
      <c r="RRC1" s="4" t="s">
        <v>37</v>
      </c>
      <c r="RRD1" s="4" t="s">
        <v>37</v>
      </c>
      <c r="RRE1" s="4" t="s">
        <v>37</v>
      </c>
      <c r="RRF1" s="4" t="s">
        <v>37</v>
      </c>
      <c r="RRG1" s="4" t="s">
        <v>37</v>
      </c>
      <c r="RRH1" s="4" t="s">
        <v>37</v>
      </c>
      <c r="RRI1" s="4" t="s">
        <v>37</v>
      </c>
      <c r="RRJ1" s="4" t="s">
        <v>37</v>
      </c>
      <c r="RRK1" s="4" t="s">
        <v>37</v>
      </c>
      <c r="RRL1" s="4" t="s">
        <v>37</v>
      </c>
      <c r="RRM1" s="4" t="s">
        <v>37</v>
      </c>
      <c r="RRN1" s="4" t="s">
        <v>37</v>
      </c>
      <c r="RRO1" s="4" t="s">
        <v>37</v>
      </c>
      <c r="RRP1" s="4" t="s">
        <v>37</v>
      </c>
      <c r="RRQ1" s="4" t="s">
        <v>37</v>
      </c>
      <c r="RRR1" s="4" t="s">
        <v>37</v>
      </c>
      <c r="RRS1" s="4" t="s">
        <v>37</v>
      </c>
      <c r="RRT1" s="4" t="s">
        <v>37</v>
      </c>
      <c r="RRU1" s="4" t="s">
        <v>37</v>
      </c>
      <c r="RRV1" s="4" t="s">
        <v>37</v>
      </c>
      <c r="RRW1" s="4" t="s">
        <v>37</v>
      </c>
      <c r="RRX1" s="4" t="s">
        <v>37</v>
      </c>
      <c r="RRY1" s="4" t="s">
        <v>37</v>
      </c>
      <c r="RRZ1" s="4" t="s">
        <v>37</v>
      </c>
      <c r="RSA1" s="4" t="s">
        <v>37</v>
      </c>
      <c r="RSB1" s="4" t="s">
        <v>37</v>
      </c>
      <c r="RSC1" s="4" t="s">
        <v>37</v>
      </c>
      <c r="RSD1" s="4" t="s">
        <v>37</v>
      </c>
      <c r="RSE1" s="4" t="s">
        <v>37</v>
      </c>
      <c r="RSF1" s="4" t="s">
        <v>37</v>
      </c>
      <c r="RSG1" s="4" t="s">
        <v>37</v>
      </c>
      <c r="RSH1" s="4" t="s">
        <v>37</v>
      </c>
      <c r="RSI1" s="4" t="s">
        <v>37</v>
      </c>
      <c r="RSJ1" s="4" t="s">
        <v>37</v>
      </c>
      <c r="RSK1" s="4" t="s">
        <v>37</v>
      </c>
      <c r="RSL1" s="4" t="s">
        <v>37</v>
      </c>
      <c r="RSM1" s="4" t="s">
        <v>37</v>
      </c>
      <c r="RSN1" s="4" t="s">
        <v>37</v>
      </c>
      <c r="RSO1" s="4" t="s">
        <v>37</v>
      </c>
      <c r="RSP1" s="4" t="s">
        <v>37</v>
      </c>
      <c r="RSQ1" s="4" t="s">
        <v>37</v>
      </c>
      <c r="RSR1" s="4" t="s">
        <v>37</v>
      </c>
      <c r="RSS1" s="4" t="s">
        <v>37</v>
      </c>
      <c r="RST1" s="4" t="s">
        <v>37</v>
      </c>
      <c r="RSU1" s="4" t="s">
        <v>37</v>
      </c>
      <c r="RSV1" s="4" t="s">
        <v>37</v>
      </c>
      <c r="RSW1" s="4" t="s">
        <v>37</v>
      </c>
      <c r="RSX1" s="4" t="s">
        <v>37</v>
      </c>
      <c r="RSY1" s="4" t="s">
        <v>37</v>
      </c>
      <c r="RSZ1" s="4" t="s">
        <v>37</v>
      </c>
      <c r="RTA1" s="4" t="s">
        <v>37</v>
      </c>
      <c r="RTB1" s="4" t="s">
        <v>37</v>
      </c>
      <c r="RTC1" s="4" t="s">
        <v>37</v>
      </c>
      <c r="RTD1" s="4" t="s">
        <v>37</v>
      </c>
      <c r="RTE1" s="4" t="s">
        <v>37</v>
      </c>
      <c r="RTF1" s="4" t="s">
        <v>37</v>
      </c>
      <c r="RTG1" s="4" t="s">
        <v>37</v>
      </c>
      <c r="RTH1" s="4" t="s">
        <v>37</v>
      </c>
      <c r="RTI1" s="4" t="s">
        <v>37</v>
      </c>
      <c r="RTJ1" s="4" t="s">
        <v>37</v>
      </c>
      <c r="RTK1" s="4" t="s">
        <v>37</v>
      </c>
      <c r="RTL1" s="4" t="s">
        <v>37</v>
      </c>
      <c r="RTM1" s="4" t="s">
        <v>37</v>
      </c>
      <c r="RTN1" s="4" t="s">
        <v>37</v>
      </c>
      <c r="RTO1" s="4" t="s">
        <v>37</v>
      </c>
      <c r="RTP1" s="4" t="s">
        <v>37</v>
      </c>
      <c r="RTQ1" s="4" t="s">
        <v>37</v>
      </c>
      <c r="RTR1" s="4" t="s">
        <v>37</v>
      </c>
      <c r="RTS1" s="4" t="s">
        <v>37</v>
      </c>
      <c r="RTT1" s="4" t="s">
        <v>37</v>
      </c>
      <c r="RTU1" s="4" t="s">
        <v>37</v>
      </c>
      <c r="RTV1" s="4" t="s">
        <v>37</v>
      </c>
      <c r="RTW1" s="4" t="s">
        <v>37</v>
      </c>
      <c r="RTX1" s="4" t="s">
        <v>37</v>
      </c>
      <c r="RTY1" s="4" t="s">
        <v>37</v>
      </c>
      <c r="RTZ1" s="4" t="s">
        <v>37</v>
      </c>
      <c r="RUA1" s="4" t="s">
        <v>37</v>
      </c>
      <c r="RUB1" s="4" t="s">
        <v>37</v>
      </c>
      <c r="RUC1" s="4" t="s">
        <v>37</v>
      </c>
      <c r="RUD1" s="4" t="s">
        <v>37</v>
      </c>
      <c r="RUE1" s="4" t="s">
        <v>37</v>
      </c>
      <c r="RUF1" s="4" t="s">
        <v>37</v>
      </c>
      <c r="RUG1" s="4" t="s">
        <v>37</v>
      </c>
      <c r="RUH1" s="4" t="s">
        <v>37</v>
      </c>
      <c r="RUI1" s="4" t="s">
        <v>37</v>
      </c>
      <c r="RUJ1" s="4" t="s">
        <v>37</v>
      </c>
      <c r="RUK1" s="4" t="s">
        <v>37</v>
      </c>
      <c r="RUL1" s="4" t="s">
        <v>37</v>
      </c>
      <c r="RUM1" s="4" t="s">
        <v>37</v>
      </c>
      <c r="RUN1" s="4" t="s">
        <v>37</v>
      </c>
      <c r="RUO1" s="4" t="s">
        <v>37</v>
      </c>
      <c r="RUP1" s="4" t="s">
        <v>37</v>
      </c>
      <c r="RUQ1" s="4" t="s">
        <v>37</v>
      </c>
      <c r="RUR1" s="4" t="s">
        <v>37</v>
      </c>
      <c r="RUS1" s="4" t="s">
        <v>37</v>
      </c>
      <c r="RUT1" s="4" t="s">
        <v>37</v>
      </c>
      <c r="RUU1" s="4" t="s">
        <v>37</v>
      </c>
      <c r="RUV1" s="4" t="s">
        <v>37</v>
      </c>
      <c r="RUW1" s="4" t="s">
        <v>37</v>
      </c>
      <c r="RUX1" s="4" t="s">
        <v>37</v>
      </c>
      <c r="RUY1" s="4" t="s">
        <v>37</v>
      </c>
      <c r="RUZ1" s="4" t="s">
        <v>37</v>
      </c>
      <c r="RVA1" s="4" t="s">
        <v>37</v>
      </c>
      <c r="RVB1" s="4" t="s">
        <v>37</v>
      </c>
      <c r="RVC1" s="4" t="s">
        <v>37</v>
      </c>
      <c r="RVD1" s="4" t="s">
        <v>37</v>
      </c>
      <c r="RVE1" s="4" t="s">
        <v>37</v>
      </c>
      <c r="RVF1" s="4" t="s">
        <v>37</v>
      </c>
      <c r="RVG1" s="4" t="s">
        <v>37</v>
      </c>
      <c r="RVH1" s="4" t="s">
        <v>37</v>
      </c>
      <c r="RVI1" s="4" t="s">
        <v>37</v>
      </c>
      <c r="RVJ1" s="4" t="s">
        <v>37</v>
      </c>
      <c r="RVK1" s="4" t="s">
        <v>37</v>
      </c>
      <c r="RVL1" s="4" t="s">
        <v>37</v>
      </c>
      <c r="RVM1" s="4" t="s">
        <v>37</v>
      </c>
      <c r="RVN1" s="4" t="s">
        <v>37</v>
      </c>
      <c r="RVO1" s="4" t="s">
        <v>37</v>
      </c>
      <c r="RVP1" s="4" t="s">
        <v>37</v>
      </c>
      <c r="RVQ1" s="4" t="s">
        <v>37</v>
      </c>
      <c r="RVR1" s="4" t="s">
        <v>37</v>
      </c>
      <c r="RVS1" s="4" t="s">
        <v>37</v>
      </c>
      <c r="RVT1" s="4" t="s">
        <v>37</v>
      </c>
      <c r="RVU1" s="4" t="s">
        <v>37</v>
      </c>
      <c r="RVV1" s="4" t="s">
        <v>37</v>
      </c>
      <c r="RVW1" s="4" t="s">
        <v>37</v>
      </c>
      <c r="RVX1" s="4" t="s">
        <v>37</v>
      </c>
      <c r="RVY1" s="4" t="s">
        <v>37</v>
      </c>
      <c r="RVZ1" s="4" t="s">
        <v>37</v>
      </c>
      <c r="RWA1" s="4" t="s">
        <v>37</v>
      </c>
      <c r="RWB1" s="4" t="s">
        <v>37</v>
      </c>
      <c r="RWC1" s="4" t="s">
        <v>37</v>
      </c>
      <c r="RWD1" s="4" t="s">
        <v>37</v>
      </c>
      <c r="RWE1" s="4" t="s">
        <v>37</v>
      </c>
      <c r="RWF1" s="4" t="s">
        <v>37</v>
      </c>
      <c r="RWG1" s="4" t="s">
        <v>37</v>
      </c>
      <c r="RWH1" s="4" t="s">
        <v>37</v>
      </c>
      <c r="RWI1" s="4" t="s">
        <v>37</v>
      </c>
      <c r="RWJ1" s="4" t="s">
        <v>37</v>
      </c>
      <c r="RWK1" s="4" t="s">
        <v>37</v>
      </c>
      <c r="RWL1" s="4" t="s">
        <v>37</v>
      </c>
      <c r="RWM1" s="4" t="s">
        <v>37</v>
      </c>
      <c r="RWN1" s="4" t="s">
        <v>37</v>
      </c>
      <c r="RWO1" s="4" t="s">
        <v>37</v>
      </c>
      <c r="RWP1" s="4" t="s">
        <v>37</v>
      </c>
      <c r="RWQ1" s="4" t="s">
        <v>37</v>
      </c>
      <c r="RWR1" s="4" t="s">
        <v>37</v>
      </c>
      <c r="RWS1" s="4" t="s">
        <v>37</v>
      </c>
      <c r="RWT1" s="4" t="s">
        <v>37</v>
      </c>
      <c r="RWU1" s="4" t="s">
        <v>37</v>
      </c>
      <c r="RWV1" s="4" t="s">
        <v>37</v>
      </c>
      <c r="RWW1" s="4" t="s">
        <v>37</v>
      </c>
      <c r="RWX1" s="4" t="s">
        <v>37</v>
      </c>
      <c r="RWY1" s="4" t="s">
        <v>37</v>
      </c>
      <c r="RWZ1" s="4" t="s">
        <v>37</v>
      </c>
      <c r="RXA1" s="4" t="s">
        <v>37</v>
      </c>
      <c r="RXB1" s="4" t="s">
        <v>37</v>
      </c>
      <c r="RXC1" s="4" t="s">
        <v>37</v>
      </c>
      <c r="RXD1" s="4" t="s">
        <v>37</v>
      </c>
      <c r="RXE1" s="4" t="s">
        <v>37</v>
      </c>
      <c r="RXF1" s="4" t="s">
        <v>37</v>
      </c>
      <c r="RXG1" s="4" t="s">
        <v>37</v>
      </c>
      <c r="RXH1" s="4" t="s">
        <v>37</v>
      </c>
      <c r="RXI1" s="4" t="s">
        <v>37</v>
      </c>
      <c r="RXJ1" s="4" t="s">
        <v>37</v>
      </c>
      <c r="RXK1" s="4" t="s">
        <v>37</v>
      </c>
      <c r="RXL1" s="4" t="s">
        <v>37</v>
      </c>
      <c r="RXM1" s="4" t="s">
        <v>37</v>
      </c>
      <c r="RXN1" s="4" t="s">
        <v>37</v>
      </c>
      <c r="RXO1" s="4" t="s">
        <v>37</v>
      </c>
      <c r="RXP1" s="4" t="s">
        <v>37</v>
      </c>
      <c r="RXQ1" s="4" t="s">
        <v>37</v>
      </c>
      <c r="RXR1" s="4" t="s">
        <v>37</v>
      </c>
      <c r="RXS1" s="4" t="s">
        <v>37</v>
      </c>
      <c r="RXT1" s="4" t="s">
        <v>37</v>
      </c>
      <c r="RXU1" s="4" t="s">
        <v>37</v>
      </c>
      <c r="RXV1" s="4" t="s">
        <v>37</v>
      </c>
      <c r="RXW1" s="4" t="s">
        <v>37</v>
      </c>
      <c r="RXX1" s="4" t="s">
        <v>37</v>
      </c>
      <c r="RXY1" s="4" t="s">
        <v>37</v>
      </c>
      <c r="RXZ1" s="4" t="s">
        <v>37</v>
      </c>
      <c r="RYA1" s="4" t="s">
        <v>37</v>
      </c>
      <c r="RYB1" s="4" t="s">
        <v>37</v>
      </c>
      <c r="RYC1" s="4" t="s">
        <v>37</v>
      </c>
      <c r="RYD1" s="4" t="s">
        <v>37</v>
      </c>
      <c r="RYE1" s="4" t="s">
        <v>37</v>
      </c>
      <c r="RYF1" s="4" t="s">
        <v>37</v>
      </c>
      <c r="RYG1" s="4" t="s">
        <v>37</v>
      </c>
      <c r="RYH1" s="4" t="s">
        <v>37</v>
      </c>
      <c r="RYI1" s="4" t="s">
        <v>37</v>
      </c>
      <c r="RYJ1" s="4" t="s">
        <v>37</v>
      </c>
      <c r="RYK1" s="4" t="s">
        <v>37</v>
      </c>
      <c r="RYL1" s="4" t="s">
        <v>37</v>
      </c>
      <c r="RYM1" s="4" t="s">
        <v>37</v>
      </c>
      <c r="RYN1" s="4" t="s">
        <v>37</v>
      </c>
      <c r="RYO1" s="4" t="s">
        <v>37</v>
      </c>
      <c r="RYP1" s="4" t="s">
        <v>37</v>
      </c>
      <c r="RYQ1" s="4" t="s">
        <v>37</v>
      </c>
      <c r="RYR1" s="4" t="s">
        <v>37</v>
      </c>
      <c r="RYS1" s="4" t="s">
        <v>37</v>
      </c>
      <c r="RYT1" s="4" t="s">
        <v>37</v>
      </c>
      <c r="RYU1" s="4" t="s">
        <v>37</v>
      </c>
      <c r="RYV1" s="4" t="s">
        <v>37</v>
      </c>
      <c r="RYW1" s="4" t="s">
        <v>37</v>
      </c>
      <c r="RYX1" s="4" t="s">
        <v>37</v>
      </c>
      <c r="RYY1" s="4" t="s">
        <v>37</v>
      </c>
      <c r="RYZ1" s="4" t="s">
        <v>37</v>
      </c>
      <c r="RZA1" s="4" t="s">
        <v>37</v>
      </c>
      <c r="RZB1" s="4" t="s">
        <v>37</v>
      </c>
      <c r="RZC1" s="4" t="s">
        <v>37</v>
      </c>
      <c r="RZD1" s="4" t="s">
        <v>37</v>
      </c>
      <c r="RZE1" s="4" t="s">
        <v>37</v>
      </c>
      <c r="RZF1" s="4" t="s">
        <v>37</v>
      </c>
      <c r="RZG1" s="4" t="s">
        <v>37</v>
      </c>
      <c r="RZH1" s="4" t="s">
        <v>37</v>
      </c>
      <c r="RZI1" s="4" t="s">
        <v>37</v>
      </c>
      <c r="RZJ1" s="4" t="s">
        <v>37</v>
      </c>
      <c r="RZK1" s="4" t="s">
        <v>37</v>
      </c>
      <c r="RZL1" s="4" t="s">
        <v>37</v>
      </c>
      <c r="RZM1" s="4" t="s">
        <v>37</v>
      </c>
      <c r="RZN1" s="4" t="s">
        <v>37</v>
      </c>
      <c r="RZO1" s="4" t="s">
        <v>37</v>
      </c>
      <c r="RZP1" s="4" t="s">
        <v>37</v>
      </c>
      <c r="RZQ1" s="4" t="s">
        <v>37</v>
      </c>
      <c r="RZR1" s="4" t="s">
        <v>37</v>
      </c>
      <c r="RZS1" s="4" t="s">
        <v>37</v>
      </c>
      <c r="RZT1" s="4" t="s">
        <v>37</v>
      </c>
      <c r="RZU1" s="4" t="s">
        <v>37</v>
      </c>
      <c r="RZV1" s="4" t="s">
        <v>37</v>
      </c>
      <c r="RZW1" s="4" t="s">
        <v>37</v>
      </c>
      <c r="RZX1" s="4" t="s">
        <v>37</v>
      </c>
      <c r="RZY1" s="4" t="s">
        <v>37</v>
      </c>
      <c r="RZZ1" s="4" t="s">
        <v>37</v>
      </c>
      <c r="SAA1" s="4" t="s">
        <v>37</v>
      </c>
      <c r="SAB1" s="4" t="s">
        <v>37</v>
      </c>
      <c r="SAC1" s="4" t="s">
        <v>37</v>
      </c>
      <c r="SAD1" s="4" t="s">
        <v>37</v>
      </c>
      <c r="SAE1" s="4" t="s">
        <v>37</v>
      </c>
      <c r="SAF1" s="4" t="s">
        <v>37</v>
      </c>
      <c r="SAG1" s="4" t="s">
        <v>37</v>
      </c>
      <c r="SAH1" s="4" t="s">
        <v>37</v>
      </c>
      <c r="SAI1" s="4" t="s">
        <v>37</v>
      </c>
      <c r="SAJ1" s="4" t="s">
        <v>37</v>
      </c>
      <c r="SAK1" s="4" t="s">
        <v>37</v>
      </c>
      <c r="SAL1" s="4" t="s">
        <v>37</v>
      </c>
      <c r="SAM1" s="4" t="s">
        <v>37</v>
      </c>
      <c r="SAN1" s="4" t="s">
        <v>37</v>
      </c>
      <c r="SAO1" s="4" t="s">
        <v>37</v>
      </c>
      <c r="SAP1" s="4" t="s">
        <v>37</v>
      </c>
      <c r="SAQ1" s="4" t="s">
        <v>37</v>
      </c>
      <c r="SAR1" s="4" t="s">
        <v>37</v>
      </c>
      <c r="SAS1" s="4" t="s">
        <v>37</v>
      </c>
      <c r="SAT1" s="4" t="s">
        <v>37</v>
      </c>
      <c r="SAU1" s="4" t="s">
        <v>37</v>
      </c>
      <c r="SAV1" s="4" t="s">
        <v>37</v>
      </c>
      <c r="SAW1" s="4" t="s">
        <v>37</v>
      </c>
      <c r="SAX1" s="4" t="s">
        <v>37</v>
      </c>
      <c r="SAY1" s="4" t="s">
        <v>37</v>
      </c>
      <c r="SAZ1" s="4" t="s">
        <v>37</v>
      </c>
      <c r="SBA1" s="4" t="s">
        <v>37</v>
      </c>
      <c r="SBB1" s="4" t="s">
        <v>37</v>
      </c>
      <c r="SBC1" s="4" t="s">
        <v>37</v>
      </c>
      <c r="SBD1" s="4" t="s">
        <v>37</v>
      </c>
      <c r="SBE1" s="4" t="s">
        <v>37</v>
      </c>
      <c r="SBF1" s="4" t="s">
        <v>37</v>
      </c>
      <c r="SBG1" s="4" t="s">
        <v>37</v>
      </c>
      <c r="SBH1" s="4" t="s">
        <v>37</v>
      </c>
      <c r="SBI1" s="4" t="s">
        <v>37</v>
      </c>
      <c r="SBJ1" s="4" t="s">
        <v>37</v>
      </c>
      <c r="SBK1" s="4" t="s">
        <v>37</v>
      </c>
      <c r="SBL1" s="4" t="s">
        <v>37</v>
      </c>
      <c r="SBM1" s="4" t="s">
        <v>37</v>
      </c>
      <c r="SBN1" s="4" t="s">
        <v>37</v>
      </c>
      <c r="SBO1" s="4" t="s">
        <v>37</v>
      </c>
      <c r="SBP1" s="4" t="s">
        <v>37</v>
      </c>
      <c r="SBQ1" s="4" t="s">
        <v>37</v>
      </c>
      <c r="SBR1" s="4" t="s">
        <v>37</v>
      </c>
      <c r="SBS1" s="4" t="s">
        <v>37</v>
      </c>
      <c r="SBT1" s="4" t="s">
        <v>37</v>
      </c>
      <c r="SBU1" s="4" t="s">
        <v>37</v>
      </c>
      <c r="SBV1" s="4" t="s">
        <v>37</v>
      </c>
      <c r="SBW1" s="4" t="s">
        <v>37</v>
      </c>
      <c r="SBX1" s="4" t="s">
        <v>37</v>
      </c>
      <c r="SBY1" s="4" t="s">
        <v>37</v>
      </c>
      <c r="SBZ1" s="4" t="s">
        <v>37</v>
      </c>
      <c r="SCA1" s="4" t="s">
        <v>37</v>
      </c>
      <c r="SCB1" s="4" t="s">
        <v>37</v>
      </c>
      <c r="SCC1" s="4" t="s">
        <v>37</v>
      </c>
      <c r="SCD1" s="4" t="s">
        <v>37</v>
      </c>
      <c r="SCE1" s="4" t="s">
        <v>37</v>
      </c>
      <c r="SCF1" s="4" t="s">
        <v>37</v>
      </c>
      <c r="SCG1" s="4" t="s">
        <v>37</v>
      </c>
      <c r="SCH1" s="4" t="s">
        <v>37</v>
      </c>
      <c r="SCI1" s="4" t="s">
        <v>37</v>
      </c>
      <c r="SCJ1" s="4" t="s">
        <v>37</v>
      </c>
      <c r="SCK1" s="4" t="s">
        <v>37</v>
      </c>
      <c r="SCL1" s="4" t="s">
        <v>37</v>
      </c>
      <c r="SCM1" s="4" t="s">
        <v>37</v>
      </c>
      <c r="SCN1" s="4" t="s">
        <v>37</v>
      </c>
      <c r="SCO1" s="4" t="s">
        <v>37</v>
      </c>
      <c r="SCP1" s="4" t="s">
        <v>37</v>
      </c>
      <c r="SCQ1" s="4" t="s">
        <v>37</v>
      </c>
      <c r="SCR1" s="4" t="s">
        <v>37</v>
      </c>
      <c r="SCS1" s="4" t="s">
        <v>37</v>
      </c>
      <c r="SCT1" s="4" t="s">
        <v>37</v>
      </c>
      <c r="SCU1" s="4" t="s">
        <v>37</v>
      </c>
      <c r="SCV1" s="4" t="s">
        <v>37</v>
      </c>
      <c r="SCW1" s="4" t="s">
        <v>37</v>
      </c>
      <c r="SCX1" s="4" t="s">
        <v>37</v>
      </c>
      <c r="SCY1" s="4" t="s">
        <v>37</v>
      </c>
      <c r="SCZ1" s="4" t="s">
        <v>37</v>
      </c>
      <c r="SDA1" s="4" t="s">
        <v>37</v>
      </c>
      <c r="SDB1" s="4" t="s">
        <v>37</v>
      </c>
      <c r="SDC1" s="4" t="s">
        <v>37</v>
      </c>
      <c r="SDD1" s="4" t="s">
        <v>37</v>
      </c>
      <c r="SDE1" s="4" t="s">
        <v>37</v>
      </c>
      <c r="SDF1" s="4" t="s">
        <v>37</v>
      </c>
      <c r="SDG1" s="4" t="s">
        <v>37</v>
      </c>
      <c r="SDH1" s="4" t="s">
        <v>37</v>
      </c>
      <c r="SDI1" s="4" t="s">
        <v>37</v>
      </c>
      <c r="SDJ1" s="4" t="s">
        <v>37</v>
      </c>
      <c r="SDK1" s="4" t="s">
        <v>37</v>
      </c>
      <c r="SDL1" s="4" t="s">
        <v>37</v>
      </c>
      <c r="SDM1" s="4" t="s">
        <v>37</v>
      </c>
      <c r="SDN1" s="4" t="s">
        <v>37</v>
      </c>
      <c r="SDO1" s="4" t="s">
        <v>37</v>
      </c>
      <c r="SDP1" s="4" t="s">
        <v>37</v>
      </c>
      <c r="SDQ1" s="4" t="s">
        <v>37</v>
      </c>
      <c r="SDR1" s="4" t="s">
        <v>37</v>
      </c>
      <c r="SDS1" s="4" t="s">
        <v>37</v>
      </c>
      <c r="SDT1" s="4" t="s">
        <v>37</v>
      </c>
      <c r="SDU1" s="4" t="s">
        <v>37</v>
      </c>
      <c r="SDV1" s="4" t="s">
        <v>37</v>
      </c>
      <c r="SDW1" s="4" t="s">
        <v>37</v>
      </c>
      <c r="SDX1" s="4" t="s">
        <v>37</v>
      </c>
      <c r="SDY1" s="4" t="s">
        <v>37</v>
      </c>
      <c r="SDZ1" s="4" t="s">
        <v>37</v>
      </c>
      <c r="SEA1" s="4" t="s">
        <v>37</v>
      </c>
      <c r="SEB1" s="4" t="s">
        <v>37</v>
      </c>
      <c r="SEC1" s="4" t="s">
        <v>37</v>
      </c>
      <c r="SED1" s="4" t="s">
        <v>37</v>
      </c>
      <c r="SEE1" s="4" t="s">
        <v>37</v>
      </c>
      <c r="SEF1" s="4" t="s">
        <v>37</v>
      </c>
      <c r="SEG1" s="4" t="s">
        <v>37</v>
      </c>
      <c r="SEH1" s="4" t="s">
        <v>37</v>
      </c>
      <c r="SEI1" s="4" t="s">
        <v>37</v>
      </c>
      <c r="SEJ1" s="4" t="s">
        <v>37</v>
      </c>
      <c r="SEK1" s="4" t="s">
        <v>37</v>
      </c>
      <c r="SEL1" s="4" t="s">
        <v>37</v>
      </c>
      <c r="SEM1" s="4" t="s">
        <v>37</v>
      </c>
      <c r="SEN1" s="4" t="s">
        <v>37</v>
      </c>
      <c r="SEO1" s="4" t="s">
        <v>37</v>
      </c>
      <c r="SEP1" s="4" t="s">
        <v>37</v>
      </c>
      <c r="SEQ1" s="4" t="s">
        <v>37</v>
      </c>
      <c r="SER1" s="4" t="s">
        <v>37</v>
      </c>
      <c r="SES1" s="4" t="s">
        <v>37</v>
      </c>
      <c r="SET1" s="4" t="s">
        <v>37</v>
      </c>
      <c r="SEU1" s="4" t="s">
        <v>37</v>
      </c>
      <c r="SEV1" s="4" t="s">
        <v>37</v>
      </c>
      <c r="SEW1" s="4" t="s">
        <v>37</v>
      </c>
      <c r="SEX1" s="4" t="s">
        <v>37</v>
      </c>
      <c r="SEY1" s="4" t="s">
        <v>37</v>
      </c>
      <c r="SEZ1" s="4" t="s">
        <v>37</v>
      </c>
      <c r="SFA1" s="4" t="s">
        <v>37</v>
      </c>
      <c r="SFB1" s="4" t="s">
        <v>37</v>
      </c>
      <c r="SFC1" s="4" t="s">
        <v>37</v>
      </c>
      <c r="SFD1" s="4" t="s">
        <v>37</v>
      </c>
      <c r="SFE1" s="4" t="s">
        <v>37</v>
      </c>
      <c r="SFF1" s="4" t="s">
        <v>37</v>
      </c>
      <c r="SFG1" s="4" t="s">
        <v>37</v>
      </c>
      <c r="SFH1" s="4" t="s">
        <v>37</v>
      </c>
      <c r="SFI1" s="4" t="s">
        <v>37</v>
      </c>
      <c r="SFJ1" s="4" t="s">
        <v>37</v>
      </c>
      <c r="SFK1" s="4" t="s">
        <v>37</v>
      </c>
      <c r="SFL1" s="4" t="s">
        <v>37</v>
      </c>
      <c r="SFM1" s="4" t="s">
        <v>37</v>
      </c>
      <c r="SFN1" s="4" t="s">
        <v>37</v>
      </c>
      <c r="SFO1" s="4" t="s">
        <v>37</v>
      </c>
      <c r="SFP1" s="4" t="s">
        <v>37</v>
      </c>
      <c r="SFQ1" s="4" t="s">
        <v>37</v>
      </c>
      <c r="SFR1" s="4" t="s">
        <v>37</v>
      </c>
      <c r="SFS1" s="4" t="s">
        <v>37</v>
      </c>
      <c r="SFT1" s="4" t="s">
        <v>37</v>
      </c>
      <c r="SFU1" s="4" t="s">
        <v>37</v>
      </c>
      <c r="SFV1" s="4" t="s">
        <v>37</v>
      </c>
      <c r="SFW1" s="4" t="s">
        <v>37</v>
      </c>
      <c r="SFX1" s="4" t="s">
        <v>37</v>
      </c>
      <c r="SFY1" s="4" t="s">
        <v>37</v>
      </c>
      <c r="SFZ1" s="4" t="s">
        <v>37</v>
      </c>
      <c r="SGA1" s="4" t="s">
        <v>37</v>
      </c>
      <c r="SGB1" s="4" t="s">
        <v>37</v>
      </c>
      <c r="SGC1" s="4" t="s">
        <v>37</v>
      </c>
      <c r="SGD1" s="4" t="s">
        <v>37</v>
      </c>
      <c r="SGE1" s="4" t="s">
        <v>37</v>
      </c>
      <c r="SGF1" s="4" t="s">
        <v>37</v>
      </c>
      <c r="SGG1" s="4" t="s">
        <v>37</v>
      </c>
      <c r="SGH1" s="4" t="s">
        <v>37</v>
      </c>
      <c r="SGI1" s="4" t="s">
        <v>37</v>
      </c>
      <c r="SGJ1" s="4" t="s">
        <v>37</v>
      </c>
      <c r="SGK1" s="4" t="s">
        <v>37</v>
      </c>
      <c r="SGL1" s="4" t="s">
        <v>37</v>
      </c>
      <c r="SGM1" s="4" t="s">
        <v>37</v>
      </c>
      <c r="SGN1" s="4" t="s">
        <v>37</v>
      </c>
      <c r="SGO1" s="4" t="s">
        <v>37</v>
      </c>
      <c r="SGP1" s="4" t="s">
        <v>37</v>
      </c>
      <c r="SGQ1" s="4" t="s">
        <v>37</v>
      </c>
      <c r="SGR1" s="4" t="s">
        <v>37</v>
      </c>
      <c r="SGS1" s="4" t="s">
        <v>37</v>
      </c>
      <c r="SGT1" s="4" t="s">
        <v>37</v>
      </c>
      <c r="SGU1" s="4" t="s">
        <v>37</v>
      </c>
      <c r="SGV1" s="4" t="s">
        <v>37</v>
      </c>
      <c r="SGW1" s="4" t="s">
        <v>37</v>
      </c>
      <c r="SGX1" s="4" t="s">
        <v>37</v>
      </c>
      <c r="SGY1" s="4" t="s">
        <v>37</v>
      </c>
      <c r="SGZ1" s="4" t="s">
        <v>37</v>
      </c>
      <c r="SHA1" s="4" t="s">
        <v>37</v>
      </c>
      <c r="SHB1" s="4" t="s">
        <v>37</v>
      </c>
      <c r="SHC1" s="4" t="s">
        <v>37</v>
      </c>
      <c r="SHD1" s="4" t="s">
        <v>37</v>
      </c>
      <c r="SHE1" s="4" t="s">
        <v>37</v>
      </c>
      <c r="SHF1" s="4" t="s">
        <v>37</v>
      </c>
      <c r="SHG1" s="4" t="s">
        <v>37</v>
      </c>
      <c r="SHH1" s="4" t="s">
        <v>37</v>
      </c>
      <c r="SHI1" s="4" t="s">
        <v>37</v>
      </c>
      <c r="SHJ1" s="4" t="s">
        <v>37</v>
      </c>
      <c r="SHK1" s="4" t="s">
        <v>37</v>
      </c>
      <c r="SHL1" s="4" t="s">
        <v>37</v>
      </c>
      <c r="SHM1" s="4" t="s">
        <v>37</v>
      </c>
      <c r="SHN1" s="4" t="s">
        <v>37</v>
      </c>
      <c r="SHO1" s="4" t="s">
        <v>37</v>
      </c>
      <c r="SHP1" s="4" t="s">
        <v>37</v>
      </c>
      <c r="SHQ1" s="4" t="s">
        <v>37</v>
      </c>
      <c r="SHR1" s="4" t="s">
        <v>37</v>
      </c>
      <c r="SHS1" s="4" t="s">
        <v>37</v>
      </c>
      <c r="SHT1" s="4" t="s">
        <v>37</v>
      </c>
      <c r="SHU1" s="4" t="s">
        <v>37</v>
      </c>
      <c r="SHV1" s="4" t="s">
        <v>37</v>
      </c>
      <c r="SHW1" s="4" t="s">
        <v>37</v>
      </c>
      <c r="SHX1" s="4" t="s">
        <v>37</v>
      </c>
      <c r="SHY1" s="4" t="s">
        <v>37</v>
      </c>
      <c r="SHZ1" s="4" t="s">
        <v>37</v>
      </c>
      <c r="SIA1" s="4" t="s">
        <v>37</v>
      </c>
      <c r="SIB1" s="4" t="s">
        <v>37</v>
      </c>
      <c r="SIC1" s="4" t="s">
        <v>37</v>
      </c>
      <c r="SID1" s="4" t="s">
        <v>37</v>
      </c>
      <c r="SIE1" s="4" t="s">
        <v>37</v>
      </c>
      <c r="SIF1" s="4" t="s">
        <v>37</v>
      </c>
      <c r="SIG1" s="4" t="s">
        <v>37</v>
      </c>
      <c r="SIH1" s="4" t="s">
        <v>37</v>
      </c>
      <c r="SII1" s="4" t="s">
        <v>37</v>
      </c>
      <c r="SIJ1" s="4" t="s">
        <v>37</v>
      </c>
      <c r="SIK1" s="4" t="s">
        <v>37</v>
      </c>
      <c r="SIL1" s="4" t="s">
        <v>37</v>
      </c>
      <c r="SIM1" s="4" t="s">
        <v>37</v>
      </c>
      <c r="SIN1" s="4" t="s">
        <v>37</v>
      </c>
      <c r="SIO1" s="4" t="s">
        <v>37</v>
      </c>
      <c r="SIP1" s="4" t="s">
        <v>37</v>
      </c>
      <c r="SIQ1" s="4" t="s">
        <v>37</v>
      </c>
      <c r="SIR1" s="4" t="s">
        <v>37</v>
      </c>
      <c r="SIS1" s="4" t="s">
        <v>37</v>
      </c>
      <c r="SIT1" s="4" t="s">
        <v>37</v>
      </c>
      <c r="SIU1" s="4" t="s">
        <v>37</v>
      </c>
      <c r="SIV1" s="4" t="s">
        <v>37</v>
      </c>
      <c r="SIW1" s="4" t="s">
        <v>37</v>
      </c>
      <c r="SIX1" s="4" t="s">
        <v>37</v>
      </c>
      <c r="SIY1" s="4" t="s">
        <v>37</v>
      </c>
      <c r="SIZ1" s="4" t="s">
        <v>37</v>
      </c>
      <c r="SJA1" s="4" t="s">
        <v>37</v>
      </c>
      <c r="SJB1" s="4" t="s">
        <v>37</v>
      </c>
      <c r="SJC1" s="4" t="s">
        <v>37</v>
      </c>
      <c r="SJD1" s="4" t="s">
        <v>37</v>
      </c>
      <c r="SJE1" s="4" t="s">
        <v>37</v>
      </c>
      <c r="SJF1" s="4" t="s">
        <v>37</v>
      </c>
      <c r="SJG1" s="4" t="s">
        <v>37</v>
      </c>
      <c r="SJH1" s="4" t="s">
        <v>37</v>
      </c>
      <c r="SJI1" s="4" t="s">
        <v>37</v>
      </c>
      <c r="SJJ1" s="4" t="s">
        <v>37</v>
      </c>
      <c r="SJK1" s="4" t="s">
        <v>37</v>
      </c>
      <c r="SJL1" s="4" t="s">
        <v>37</v>
      </c>
      <c r="SJM1" s="4" t="s">
        <v>37</v>
      </c>
      <c r="SJN1" s="4" t="s">
        <v>37</v>
      </c>
      <c r="SJO1" s="4" t="s">
        <v>37</v>
      </c>
      <c r="SJP1" s="4" t="s">
        <v>37</v>
      </c>
      <c r="SJQ1" s="4" t="s">
        <v>37</v>
      </c>
      <c r="SJR1" s="4" t="s">
        <v>37</v>
      </c>
      <c r="SJS1" s="4" t="s">
        <v>37</v>
      </c>
      <c r="SJT1" s="4" t="s">
        <v>37</v>
      </c>
      <c r="SJU1" s="4" t="s">
        <v>37</v>
      </c>
      <c r="SJV1" s="4" t="s">
        <v>37</v>
      </c>
      <c r="SJW1" s="4" t="s">
        <v>37</v>
      </c>
      <c r="SJX1" s="4" t="s">
        <v>37</v>
      </c>
      <c r="SJY1" s="4" t="s">
        <v>37</v>
      </c>
      <c r="SJZ1" s="4" t="s">
        <v>37</v>
      </c>
      <c r="SKA1" s="4" t="s">
        <v>37</v>
      </c>
      <c r="SKB1" s="4" t="s">
        <v>37</v>
      </c>
      <c r="SKC1" s="4" t="s">
        <v>37</v>
      </c>
      <c r="SKD1" s="4" t="s">
        <v>37</v>
      </c>
      <c r="SKE1" s="4" t="s">
        <v>37</v>
      </c>
      <c r="SKF1" s="4" t="s">
        <v>37</v>
      </c>
      <c r="SKG1" s="4" t="s">
        <v>37</v>
      </c>
      <c r="SKH1" s="4" t="s">
        <v>37</v>
      </c>
      <c r="SKI1" s="4" t="s">
        <v>37</v>
      </c>
      <c r="SKJ1" s="4" t="s">
        <v>37</v>
      </c>
      <c r="SKK1" s="4" t="s">
        <v>37</v>
      </c>
      <c r="SKL1" s="4" t="s">
        <v>37</v>
      </c>
      <c r="SKM1" s="4" t="s">
        <v>37</v>
      </c>
      <c r="SKN1" s="4" t="s">
        <v>37</v>
      </c>
      <c r="SKO1" s="4" t="s">
        <v>37</v>
      </c>
      <c r="SKP1" s="4" t="s">
        <v>37</v>
      </c>
      <c r="SKQ1" s="4" t="s">
        <v>37</v>
      </c>
      <c r="SKR1" s="4" t="s">
        <v>37</v>
      </c>
      <c r="SKS1" s="4" t="s">
        <v>37</v>
      </c>
      <c r="SKT1" s="4" t="s">
        <v>37</v>
      </c>
      <c r="SKU1" s="4" t="s">
        <v>37</v>
      </c>
      <c r="SKV1" s="4" t="s">
        <v>37</v>
      </c>
      <c r="SKW1" s="4" t="s">
        <v>37</v>
      </c>
      <c r="SKX1" s="4" t="s">
        <v>37</v>
      </c>
      <c r="SKY1" s="4" t="s">
        <v>37</v>
      </c>
      <c r="SKZ1" s="4" t="s">
        <v>37</v>
      </c>
      <c r="SLA1" s="4" t="s">
        <v>37</v>
      </c>
      <c r="SLB1" s="4" t="s">
        <v>37</v>
      </c>
      <c r="SLC1" s="4" t="s">
        <v>37</v>
      </c>
      <c r="SLD1" s="4" t="s">
        <v>37</v>
      </c>
      <c r="SLE1" s="4" t="s">
        <v>37</v>
      </c>
      <c r="SLF1" s="4" t="s">
        <v>37</v>
      </c>
      <c r="SLG1" s="4" t="s">
        <v>37</v>
      </c>
      <c r="SLH1" s="4" t="s">
        <v>37</v>
      </c>
      <c r="SLI1" s="4" t="s">
        <v>37</v>
      </c>
      <c r="SLJ1" s="4" t="s">
        <v>37</v>
      </c>
      <c r="SLK1" s="4" t="s">
        <v>37</v>
      </c>
      <c r="SLL1" s="4" t="s">
        <v>37</v>
      </c>
      <c r="SLM1" s="4" t="s">
        <v>37</v>
      </c>
      <c r="SLN1" s="4" t="s">
        <v>37</v>
      </c>
      <c r="SLO1" s="4" t="s">
        <v>37</v>
      </c>
      <c r="SLP1" s="4" t="s">
        <v>37</v>
      </c>
      <c r="SLQ1" s="4" t="s">
        <v>37</v>
      </c>
      <c r="SLR1" s="4" t="s">
        <v>37</v>
      </c>
      <c r="SLS1" s="4" t="s">
        <v>37</v>
      </c>
      <c r="SLT1" s="4" t="s">
        <v>37</v>
      </c>
      <c r="SLU1" s="4" t="s">
        <v>37</v>
      </c>
      <c r="SLV1" s="4" t="s">
        <v>37</v>
      </c>
      <c r="SLW1" s="4" t="s">
        <v>37</v>
      </c>
      <c r="SLX1" s="4" t="s">
        <v>37</v>
      </c>
      <c r="SLY1" s="4" t="s">
        <v>37</v>
      </c>
      <c r="SLZ1" s="4" t="s">
        <v>37</v>
      </c>
      <c r="SMA1" s="4" t="s">
        <v>37</v>
      </c>
      <c r="SMB1" s="4" t="s">
        <v>37</v>
      </c>
      <c r="SMC1" s="4" t="s">
        <v>37</v>
      </c>
      <c r="SMD1" s="4" t="s">
        <v>37</v>
      </c>
      <c r="SME1" s="4" t="s">
        <v>37</v>
      </c>
      <c r="SMF1" s="4" t="s">
        <v>37</v>
      </c>
      <c r="SMG1" s="4" t="s">
        <v>37</v>
      </c>
      <c r="SMH1" s="4" t="s">
        <v>37</v>
      </c>
      <c r="SMI1" s="4" t="s">
        <v>37</v>
      </c>
      <c r="SMJ1" s="4" t="s">
        <v>37</v>
      </c>
      <c r="SMK1" s="4" t="s">
        <v>37</v>
      </c>
      <c r="SML1" s="4" t="s">
        <v>37</v>
      </c>
      <c r="SMM1" s="4" t="s">
        <v>37</v>
      </c>
      <c r="SMN1" s="4" t="s">
        <v>37</v>
      </c>
      <c r="SMO1" s="4" t="s">
        <v>37</v>
      </c>
      <c r="SMP1" s="4" t="s">
        <v>37</v>
      </c>
      <c r="SMQ1" s="4" t="s">
        <v>37</v>
      </c>
      <c r="SMR1" s="4" t="s">
        <v>37</v>
      </c>
      <c r="SMS1" s="4" t="s">
        <v>37</v>
      </c>
      <c r="SMT1" s="4" t="s">
        <v>37</v>
      </c>
      <c r="SMU1" s="4" t="s">
        <v>37</v>
      </c>
      <c r="SMV1" s="4" t="s">
        <v>37</v>
      </c>
      <c r="SMW1" s="4" t="s">
        <v>37</v>
      </c>
      <c r="SMX1" s="4" t="s">
        <v>37</v>
      </c>
      <c r="SMY1" s="4" t="s">
        <v>37</v>
      </c>
      <c r="SMZ1" s="4" t="s">
        <v>37</v>
      </c>
      <c r="SNA1" s="4" t="s">
        <v>37</v>
      </c>
      <c r="SNB1" s="4" t="s">
        <v>37</v>
      </c>
      <c r="SNC1" s="4" t="s">
        <v>37</v>
      </c>
      <c r="SND1" s="4" t="s">
        <v>37</v>
      </c>
      <c r="SNE1" s="4" t="s">
        <v>37</v>
      </c>
      <c r="SNF1" s="4" t="s">
        <v>37</v>
      </c>
      <c r="SNG1" s="4" t="s">
        <v>37</v>
      </c>
      <c r="SNH1" s="4" t="s">
        <v>37</v>
      </c>
      <c r="SNI1" s="4" t="s">
        <v>37</v>
      </c>
      <c r="SNJ1" s="4" t="s">
        <v>37</v>
      </c>
      <c r="SNK1" s="4" t="s">
        <v>37</v>
      </c>
      <c r="SNL1" s="4" t="s">
        <v>37</v>
      </c>
      <c r="SNM1" s="4" t="s">
        <v>37</v>
      </c>
      <c r="SNN1" s="4" t="s">
        <v>37</v>
      </c>
      <c r="SNO1" s="4" t="s">
        <v>37</v>
      </c>
      <c r="SNP1" s="4" t="s">
        <v>37</v>
      </c>
      <c r="SNQ1" s="4" t="s">
        <v>37</v>
      </c>
      <c r="SNR1" s="4" t="s">
        <v>37</v>
      </c>
      <c r="SNS1" s="4" t="s">
        <v>37</v>
      </c>
      <c r="SNT1" s="4" t="s">
        <v>37</v>
      </c>
      <c r="SNU1" s="4" t="s">
        <v>37</v>
      </c>
      <c r="SNV1" s="4" t="s">
        <v>37</v>
      </c>
      <c r="SNW1" s="4" t="s">
        <v>37</v>
      </c>
      <c r="SNX1" s="4" t="s">
        <v>37</v>
      </c>
      <c r="SNY1" s="4" t="s">
        <v>37</v>
      </c>
      <c r="SNZ1" s="4" t="s">
        <v>37</v>
      </c>
      <c r="SOA1" s="4" t="s">
        <v>37</v>
      </c>
      <c r="SOB1" s="4" t="s">
        <v>37</v>
      </c>
      <c r="SOC1" s="4" t="s">
        <v>37</v>
      </c>
      <c r="SOD1" s="4" t="s">
        <v>37</v>
      </c>
      <c r="SOE1" s="4" t="s">
        <v>37</v>
      </c>
      <c r="SOF1" s="4" t="s">
        <v>37</v>
      </c>
      <c r="SOG1" s="4" t="s">
        <v>37</v>
      </c>
      <c r="SOH1" s="4" t="s">
        <v>37</v>
      </c>
      <c r="SOI1" s="4" t="s">
        <v>37</v>
      </c>
      <c r="SOJ1" s="4" t="s">
        <v>37</v>
      </c>
      <c r="SOK1" s="4" t="s">
        <v>37</v>
      </c>
      <c r="SOL1" s="4" t="s">
        <v>37</v>
      </c>
      <c r="SOM1" s="4" t="s">
        <v>37</v>
      </c>
      <c r="SON1" s="4" t="s">
        <v>37</v>
      </c>
      <c r="SOO1" s="4" t="s">
        <v>37</v>
      </c>
      <c r="SOP1" s="4" t="s">
        <v>37</v>
      </c>
      <c r="SOQ1" s="4" t="s">
        <v>37</v>
      </c>
      <c r="SOR1" s="4" t="s">
        <v>37</v>
      </c>
      <c r="SOS1" s="4" t="s">
        <v>37</v>
      </c>
      <c r="SOT1" s="4" t="s">
        <v>37</v>
      </c>
      <c r="SOU1" s="4" t="s">
        <v>37</v>
      </c>
      <c r="SOV1" s="4" t="s">
        <v>37</v>
      </c>
      <c r="SOW1" s="4" t="s">
        <v>37</v>
      </c>
      <c r="SOX1" s="4" t="s">
        <v>37</v>
      </c>
      <c r="SOY1" s="4" t="s">
        <v>37</v>
      </c>
      <c r="SOZ1" s="4" t="s">
        <v>37</v>
      </c>
      <c r="SPA1" s="4" t="s">
        <v>37</v>
      </c>
      <c r="SPB1" s="4" t="s">
        <v>37</v>
      </c>
      <c r="SPC1" s="4" t="s">
        <v>37</v>
      </c>
      <c r="SPD1" s="4" t="s">
        <v>37</v>
      </c>
      <c r="SPE1" s="4" t="s">
        <v>37</v>
      </c>
      <c r="SPF1" s="4" t="s">
        <v>37</v>
      </c>
      <c r="SPG1" s="4" t="s">
        <v>37</v>
      </c>
      <c r="SPH1" s="4" t="s">
        <v>37</v>
      </c>
      <c r="SPI1" s="4" t="s">
        <v>37</v>
      </c>
      <c r="SPJ1" s="4" t="s">
        <v>37</v>
      </c>
      <c r="SPK1" s="4" t="s">
        <v>37</v>
      </c>
      <c r="SPL1" s="4" t="s">
        <v>37</v>
      </c>
      <c r="SPM1" s="4" t="s">
        <v>37</v>
      </c>
      <c r="SPN1" s="4" t="s">
        <v>37</v>
      </c>
      <c r="SPO1" s="4" t="s">
        <v>37</v>
      </c>
      <c r="SPP1" s="4" t="s">
        <v>37</v>
      </c>
      <c r="SPQ1" s="4" t="s">
        <v>37</v>
      </c>
      <c r="SPR1" s="4" t="s">
        <v>37</v>
      </c>
      <c r="SPS1" s="4" t="s">
        <v>37</v>
      </c>
      <c r="SPT1" s="4" t="s">
        <v>37</v>
      </c>
      <c r="SPU1" s="4" t="s">
        <v>37</v>
      </c>
      <c r="SPV1" s="4" t="s">
        <v>37</v>
      </c>
      <c r="SPW1" s="4" t="s">
        <v>37</v>
      </c>
      <c r="SPX1" s="4" t="s">
        <v>37</v>
      </c>
      <c r="SPY1" s="4" t="s">
        <v>37</v>
      </c>
      <c r="SPZ1" s="4" t="s">
        <v>37</v>
      </c>
      <c r="SQA1" s="4" t="s">
        <v>37</v>
      </c>
      <c r="SQB1" s="4" t="s">
        <v>37</v>
      </c>
      <c r="SQC1" s="4" t="s">
        <v>37</v>
      </c>
      <c r="SQD1" s="4" t="s">
        <v>37</v>
      </c>
      <c r="SQE1" s="4" t="s">
        <v>37</v>
      </c>
      <c r="SQF1" s="4" t="s">
        <v>37</v>
      </c>
      <c r="SQG1" s="4" t="s">
        <v>37</v>
      </c>
      <c r="SQH1" s="4" t="s">
        <v>37</v>
      </c>
      <c r="SQI1" s="4" t="s">
        <v>37</v>
      </c>
      <c r="SQJ1" s="4" t="s">
        <v>37</v>
      </c>
      <c r="SQK1" s="4" t="s">
        <v>37</v>
      </c>
      <c r="SQL1" s="4" t="s">
        <v>37</v>
      </c>
      <c r="SQM1" s="4" t="s">
        <v>37</v>
      </c>
      <c r="SQN1" s="4" t="s">
        <v>37</v>
      </c>
      <c r="SQO1" s="4" t="s">
        <v>37</v>
      </c>
      <c r="SQP1" s="4" t="s">
        <v>37</v>
      </c>
      <c r="SQQ1" s="4" t="s">
        <v>37</v>
      </c>
      <c r="SQR1" s="4" t="s">
        <v>37</v>
      </c>
      <c r="SQS1" s="4" t="s">
        <v>37</v>
      </c>
      <c r="SQT1" s="4" t="s">
        <v>37</v>
      </c>
      <c r="SQU1" s="4" t="s">
        <v>37</v>
      </c>
      <c r="SQV1" s="4" t="s">
        <v>37</v>
      </c>
      <c r="SQW1" s="4" t="s">
        <v>37</v>
      </c>
      <c r="SQX1" s="4" t="s">
        <v>37</v>
      </c>
      <c r="SQY1" s="4" t="s">
        <v>37</v>
      </c>
      <c r="SQZ1" s="4" t="s">
        <v>37</v>
      </c>
      <c r="SRA1" s="4" t="s">
        <v>37</v>
      </c>
      <c r="SRB1" s="4" t="s">
        <v>37</v>
      </c>
      <c r="SRC1" s="4" t="s">
        <v>37</v>
      </c>
      <c r="SRD1" s="4" t="s">
        <v>37</v>
      </c>
      <c r="SRE1" s="4" t="s">
        <v>37</v>
      </c>
      <c r="SRF1" s="4" t="s">
        <v>37</v>
      </c>
      <c r="SRG1" s="4" t="s">
        <v>37</v>
      </c>
      <c r="SRH1" s="4" t="s">
        <v>37</v>
      </c>
      <c r="SRI1" s="4" t="s">
        <v>37</v>
      </c>
      <c r="SRJ1" s="4" t="s">
        <v>37</v>
      </c>
      <c r="SRK1" s="4" t="s">
        <v>37</v>
      </c>
      <c r="SRL1" s="4" t="s">
        <v>37</v>
      </c>
      <c r="SRM1" s="4" t="s">
        <v>37</v>
      </c>
      <c r="SRN1" s="4" t="s">
        <v>37</v>
      </c>
      <c r="SRO1" s="4" t="s">
        <v>37</v>
      </c>
      <c r="SRP1" s="4" t="s">
        <v>37</v>
      </c>
      <c r="SRQ1" s="4" t="s">
        <v>37</v>
      </c>
      <c r="SRR1" s="4" t="s">
        <v>37</v>
      </c>
      <c r="SRS1" s="4" t="s">
        <v>37</v>
      </c>
      <c r="SRT1" s="4" t="s">
        <v>37</v>
      </c>
      <c r="SRU1" s="4" t="s">
        <v>37</v>
      </c>
      <c r="SRV1" s="4" t="s">
        <v>37</v>
      </c>
      <c r="SRW1" s="4" t="s">
        <v>37</v>
      </c>
      <c r="SRX1" s="4" t="s">
        <v>37</v>
      </c>
      <c r="SRY1" s="4" t="s">
        <v>37</v>
      </c>
      <c r="SRZ1" s="4" t="s">
        <v>37</v>
      </c>
      <c r="SSA1" s="4" t="s">
        <v>37</v>
      </c>
      <c r="SSB1" s="4" t="s">
        <v>37</v>
      </c>
      <c r="SSC1" s="4" t="s">
        <v>37</v>
      </c>
      <c r="SSD1" s="4" t="s">
        <v>37</v>
      </c>
      <c r="SSE1" s="4" t="s">
        <v>37</v>
      </c>
      <c r="SSF1" s="4" t="s">
        <v>37</v>
      </c>
      <c r="SSG1" s="4" t="s">
        <v>37</v>
      </c>
      <c r="SSH1" s="4" t="s">
        <v>37</v>
      </c>
      <c r="SSI1" s="4" t="s">
        <v>37</v>
      </c>
      <c r="SSJ1" s="4" t="s">
        <v>37</v>
      </c>
      <c r="SSK1" s="4" t="s">
        <v>37</v>
      </c>
      <c r="SSL1" s="4" t="s">
        <v>37</v>
      </c>
      <c r="SSM1" s="4" t="s">
        <v>37</v>
      </c>
      <c r="SSN1" s="4" t="s">
        <v>37</v>
      </c>
      <c r="SSO1" s="4" t="s">
        <v>37</v>
      </c>
      <c r="SSP1" s="4" t="s">
        <v>37</v>
      </c>
      <c r="SSQ1" s="4" t="s">
        <v>37</v>
      </c>
      <c r="SSR1" s="4" t="s">
        <v>37</v>
      </c>
      <c r="SSS1" s="4" t="s">
        <v>37</v>
      </c>
      <c r="SST1" s="4" t="s">
        <v>37</v>
      </c>
      <c r="SSU1" s="4" t="s">
        <v>37</v>
      </c>
      <c r="SSV1" s="4" t="s">
        <v>37</v>
      </c>
      <c r="SSW1" s="4" t="s">
        <v>37</v>
      </c>
      <c r="SSX1" s="4" t="s">
        <v>37</v>
      </c>
      <c r="SSY1" s="4" t="s">
        <v>37</v>
      </c>
      <c r="SSZ1" s="4" t="s">
        <v>37</v>
      </c>
      <c r="STA1" s="4" t="s">
        <v>37</v>
      </c>
      <c r="STB1" s="4" t="s">
        <v>37</v>
      </c>
      <c r="STC1" s="4" t="s">
        <v>37</v>
      </c>
      <c r="STD1" s="4" t="s">
        <v>37</v>
      </c>
      <c r="STE1" s="4" t="s">
        <v>37</v>
      </c>
      <c r="STF1" s="4" t="s">
        <v>37</v>
      </c>
      <c r="STG1" s="4" t="s">
        <v>37</v>
      </c>
      <c r="STH1" s="4" t="s">
        <v>37</v>
      </c>
      <c r="STI1" s="4" t="s">
        <v>37</v>
      </c>
      <c r="STJ1" s="4" t="s">
        <v>37</v>
      </c>
      <c r="STK1" s="4" t="s">
        <v>37</v>
      </c>
      <c r="STL1" s="4" t="s">
        <v>37</v>
      </c>
      <c r="STM1" s="4" t="s">
        <v>37</v>
      </c>
      <c r="STN1" s="4" t="s">
        <v>37</v>
      </c>
      <c r="STO1" s="4" t="s">
        <v>37</v>
      </c>
      <c r="STP1" s="4" t="s">
        <v>37</v>
      </c>
      <c r="STQ1" s="4" t="s">
        <v>37</v>
      </c>
      <c r="STR1" s="4" t="s">
        <v>37</v>
      </c>
      <c r="STS1" s="4" t="s">
        <v>37</v>
      </c>
      <c r="STT1" s="4" t="s">
        <v>37</v>
      </c>
      <c r="STU1" s="4" t="s">
        <v>37</v>
      </c>
      <c r="STV1" s="4" t="s">
        <v>37</v>
      </c>
      <c r="STW1" s="4" t="s">
        <v>37</v>
      </c>
      <c r="STX1" s="4" t="s">
        <v>37</v>
      </c>
      <c r="STY1" s="4" t="s">
        <v>37</v>
      </c>
      <c r="STZ1" s="4" t="s">
        <v>37</v>
      </c>
      <c r="SUA1" s="4" t="s">
        <v>37</v>
      </c>
      <c r="SUB1" s="4" t="s">
        <v>37</v>
      </c>
      <c r="SUC1" s="4" t="s">
        <v>37</v>
      </c>
      <c r="SUD1" s="4" t="s">
        <v>37</v>
      </c>
      <c r="SUE1" s="4" t="s">
        <v>37</v>
      </c>
      <c r="SUF1" s="4" t="s">
        <v>37</v>
      </c>
      <c r="SUG1" s="4" t="s">
        <v>37</v>
      </c>
      <c r="SUH1" s="4" t="s">
        <v>37</v>
      </c>
      <c r="SUI1" s="4" t="s">
        <v>37</v>
      </c>
      <c r="SUJ1" s="4" t="s">
        <v>37</v>
      </c>
      <c r="SUK1" s="4" t="s">
        <v>37</v>
      </c>
      <c r="SUL1" s="4" t="s">
        <v>37</v>
      </c>
      <c r="SUM1" s="4" t="s">
        <v>37</v>
      </c>
      <c r="SUN1" s="4" t="s">
        <v>37</v>
      </c>
      <c r="SUO1" s="4" t="s">
        <v>37</v>
      </c>
      <c r="SUP1" s="4" t="s">
        <v>37</v>
      </c>
      <c r="SUQ1" s="4" t="s">
        <v>37</v>
      </c>
      <c r="SUR1" s="4" t="s">
        <v>37</v>
      </c>
      <c r="SUS1" s="4" t="s">
        <v>37</v>
      </c>
      <c r="SUT1" s="4" t="s">
        <v>37</v>
      </c>
      <c r="SUU1" s="4" t="s">
        <v>37</v>
      </c>
      <c r="SUV1" s="4" t="s">
        <v>37</v>
      </c>
      <c r="SUW1" s="4" t="s">
        <v>37</v>
      </c>
      <c r="SUX1" s="4" t="s">
        <v>37</v>
      </c>
      <c r="SUY1" s="4" t="s">
        <v>37</v>
      </c>
      <c r="SUZ1" s="4" t="s">
        <v>37</v>
      </c>
      <c r="SVA1" s="4" t="s">
        <v>37</v>
      </c>
      <c r="SVB1" s="4" t="s">
        <v>37</v>
      </c>
      <c r="SVC1" s="4" t="s">
        <v>37</v>
      </c>
      <c r="SVD1" s="4" t="s">
        <v>37</v>
      </c>
      <c r="SVE1" s="4" t="s">
        <v>37</v>
      </c>
      <c r="SVF1" s="4" t="s">
        <v>37</v>
      </c>
      <c r="SVG1" s="4" t="s">
        <v>37</v>
      </c>
      <c r="SVH1" s="4" t="s">
        <v>37</v>
      </c>
      <c r="SVI1" s="4" t="s">
        <v>37</v>
      </c>
      <c r="SVJ1" s="4" t="s">
        <v>37</v>
      </c>
      <c r="SVK1" s="4" t="s">
        <v>37</v>
      </c>
      <c r="SVL1" s="4" t="s">
        <v>37</v>
      </c>
      <c r="SVM1" s="4" t="s">
        <v>37</v>
      </c>
      <c r="SVN1" s="4" t="s">
        <v>37</v>
      </c>
      <c r="SVO1" s="4" t="s">
        <v>37</v>
      </c>
      <c r="SVP1" s="4" t="s">
        <v>37</v>
      </c>
      <c r="SVQ1" s="4" t="s">
        <v>37</v>
      </c>
      <c r="SVR1" s="4" t="s">
        <v>37</v>
      </c>
      <c r="SVS1" s="4" t="s">
        <v>37</v>
      </c>
      <c r="SVT1" s="4" t="s">
        <v>37</v>
      </c>
      <c r="SVU1" s="4" t="s">
        <v>37</v>
      </c>
      <c r="SVV1" s="4" t="s">
        <v>37</v>
      </c>
      <c r="SVW1" s="4" t="s">
        <v>37</v>
      </c>
      <c r="SVX1" s="4" t="s">
        <v>37</v>
      </c>
      <c r="SVY1" s="4" t="s">
        <v>37</v>
      </c>
      <c r="SVZ1" s="4" t="s">
        <v>37</v>
      </c>
      <c r="SWA1" s="4" t="s">
        <v>37</v>
      </c>
      <c r="SWB1" s="4" t="s">
        <v>37</v>
      </c>
      <c r="SWC1" s="4" t="s">
        <v>37</v>
      </c>
      <c r="SWD1" s="4" t="s">
        <v>37</v>
      </c>
      <c r="SWE1" s="4" t="s">
        <v>37</v>
      </c>
      <c r="SWF1" s="4" t="s">
        <v>37</v>
      </c>
      <c r="SWG1" s="4" t="s">
        <v>37</v>
      </c>
      <c r="SWH1" s="4" t="s">
        <v>37</v>
      </c>
      <c r="SWI1" s="4" t="s">
        <v>37</v>
      </c>
      <c r="SWJ1" s="4" t="s">
        <v>37</v>
      </c>
      <c r="SWK1" s="4" t="s">
        <v>37</v>
      </c>
      <c r="SWL1" s="4" t="s">
        <v>37</v>
      </c>
      <c r="SWM1" s="4" t="s">
        <v>37</v>
      </c>
      <c r="SWN1" s="4" t="s">
        <v>37</v>
      </c>
      <c r="SWO1" s="4" t="s">
        <v>37</v>
      </c>
      <c r="SWP1" s="4" t="s">
        <v>37</v>
      </c>
      <c r="SWQ1" s="4" t="s">
        <v>37</v>
      </c>
      <c r="SWR1" s="4" t="s">
        <v>37</v>
      </c>
      <c r="SWS1" s="4" t="s">
        <v>37</v>
      </c>
      <c r="SWT1" s="4" t="s">
        <v>37</v>
      </c>
      <c r="SWU1" s="4" t="s">
        <v>37</v>
      </c>
      <c r="SWV1" s="4" t="s">
        <v>37</v>
      </c>
      <c r="SWW1" s="4" t="s">
        <v>37</v>
      </c>
      <c r="SWX1" s="4" t="s">
        <v>37</v>
      </c>
      <c r="SWY1" s="4" t="s">
        <v>37</v>
      </c>
      <c r="SWZ1" s="4" t="s">
        <v>37</v>
      </c>
      <c r="SXA1" s="4" t="s">
        <v>37</v>
      </c>
      <c r="SXB1" s="4" t="s">
        <v>37</v>
      </c>
      <c r="SXC1" s="4" t="s">
        <v>37</v>
      </c>
      <c r="SXD1" s="4" t="s">
        <v>37</v>
      </c>
      <c r="SXE1" s="4" t="s">
        <v>37</v>
      </c>
      <c r="SXF1" s="4" t="s">
        <v>37</v>
      </c>
      <c r="SXG1" s="4" t="s">
        <v>37</v>
      </c>
      <c r="SXH1" s="4" t="s">
        <v>37</v>
      </c>
      <c r="SXI1" s="4" t="s">
        <v>37</v>
      </c>
      <c r="SXJ1" s="4" t="s">
        <v>37</v>
      </c>
      <c r="SXK1" s="4" t="s">
        <v>37</v>
      </c>
      <c r="SXL1" s="4" t="s">
        <v>37</v>
      </c>
      <c r="SXM1" s="4" t="s">
        <v>37</v>
      </c>
      <c r="SXN1" s="4" t="s">
        <v>37</v>
      </c>
      <c r="SXO1" s="4" t="s">
        <v>37</v>
      </c>
      <c r="SXP1" s="4" t="s">
        <v>37</v>
      </c>
      <c r="SXQ1" s="4" t="s">
        <v>37</v>
      </c>
      <c r="SXR1" s="4" t="s">
        <v>37</v>
      </c>
      <c r="SXS1" s="4" t="s">
        <v>37</v>
      </c>
      <c r="SXT1" s="4" t="s">
        <v>37</v>
      </c>
      <c r="SXU1" s="4" t="s">
        <v>37</v>
      </c>
      <c r="SXV1" s="4" t="s">
        <v>37</v>
      </c>
      <c r="SXW1" s="4" t="s">
        <v>37</v>
      </c>
      <c r="SXX1" s="4" t="s">
        <v>37</v>
      </c>
      <c r="SXY1" s="4" t="s">
        <v>37</v>
      </c>
      <c r="SXZ1" s="4" t="s">
        <v>37</v>
      </c>
      <c r="SYA1" s="4" t="s">
        <v>37</v>
      </c>
      <c r="SYB1" s="4" t="s">
        <v>37</v>
      </c>
      <c r="SYC1" s="4" t="s">
        <v>37</v>
      </c>
      <c r="SYD1" s="4" t="s">
        <v>37</v>
      </c>
      <c r="SYE1" s="4" t="s">
        <v>37</v>
      </c>
      <c r="SYF1" s="4" t="s">
        <v>37</v>
      </c>
      <c r="SYG1" s="4" t="s">
        <v>37</v>
      </c>
      <c r="SYH1" s="4" t="s">
        <v>37</v>
      </c>
      <c r="SYI1" s="4" t="s">
        <v>37</v>
      </c>
      <c r="SYJ1" s="4" t="s">
        <v>37</v>
      </c>
      <c r="SYK1" s="4" t="s">
        <v>37</v>
      </c>
      <c r="SYL1" s="4" t="s">
        <v>37</v>
      </c>
      <c r="SYM1" s="4" t="s">
        <v>37</v>
      </c>
      <c r="SYN1" s="4" t="s">
        <v>37</v>
      </c>
      <c r="SYO1" s="4" t="s">
        <v>37</v>
      </c>
      <c r="SYP1" s="4" t="s">
        <v>37</v>
      </c>
      <c r="SYQ1" s="4" t="s">
        <v>37</v>
      </c>
      <c r="SYR1" s="4" t="s">
        <v>37</v>
      </c>
      <c r="SYS1" s="4" t="s">
        <v>37</v>
      </c>
      <c r="SYT1" s="4" t="s">
        <v>37</v>
      </c>
      <c r="SYU1" s="4" t="s">
        <v>37</v>
      </c>
      <c r="SYV1" s="4" t="s">
        <v>37</v>
      </c>
      <c r="SYW1" s="4" t="s">
        <v>37</v>
      </c>
      <c r="SYX1" s="4" t="s">
        <v>37</v>
      </c>
      <c r="SYY1" s="4" t="s">
        <v>37</v>
      </c>
      <c r="SYZ1" s="4" t="s">
        <v>37</v>
      </c>
      <c r="SZA1" s="4" t="s">
        <v>37</v>
      </c>
      <c r="SZB1" s="4" t="s">
        <v>37</v>
      </c>
      <c r="SZC1" s="4" t="s">
        <v>37</v>
      </c>
      <c r="SZD1" s="4" t="s">
        <v>37</v>
      </c>
      <c r="SZE1" s="4" t="s">
        <v>37</v>
      </c>
      <c r="SZF1" s="4" t="s">
        <v>37</v>
      </c>
      <c r="SZG1" s="4" t="s">
        <v>37</v>
      </c>
      <c r="SZH1" s="4" t="s">
        <v>37</v>
      </c>
      <c r="SZI1" s="4" t="s">
        <v>37</v>
      </c>
      <c r="SZJ1" s="4" t="s">
        <v>37</v>
      </c>
      <c r="SZK1" s="4" t="s">
        <v>37</v>
      </c>
      <c r="SZL1" s="4" t="s">
        <v>37</v>
      </c>
      <c r="SZM1" s="4" t="s">
        <v>37</v>
      </c>
      <c r="SZN1" s="4" t="s">
        <v>37</v>
      </c>
      <c r="SZO1" s="4" t="s">
        <v>37</v>
      </c>
      <c r="SZP1" s="4" t="s">
        <v>37</v>
      </c>
      <c r="SZQ1" s="4" t="s">
        <v>37</v>
      </c>
      <c r="SZR1" s="4" t="s">
        <v>37</v>
      </c>
      <c r="SZS1" s="4" t="s">
        <v>37</v>
      </c>
      <c r="SZT1" s="4" t="s">
        <v>37</v>
      </c>
      <c r="SZU1" s="4" t="s">
        <v>37</v>
      </c>
      <c r="SZV1" s="4" t="s">
        <v>37</v>
      </c>
      <c r="SZW1" s="4" t="s">
        <v>37</v>
      </c>
      <c r="SZX1" s="4" t="s">
        <v>37</v>
      </c>
      <c r="SZY1" s="4" t="s">
        <v>37</v>
      </c>
      <c r="SZZ1" s="4" t="s">
        <v>37</v>
      </c>
      <c r="TAA1" s="4" t="s">
        <v>37</v>
      </c>
      <c r="TAB1" s="4" t="s">
        <v>37</v>
      </c>
      <c r="TAC1" s="4" t="s">
        <v>37</v>
      </c>
      <c r="TAD1" s="4" t="s">
        <v>37</v>
      </c>
      <c r="TAE1" s="4" t="s">
        <v>37</v>
      </c>
      <c r="TAF1" s="4" t="s">
        <v>37</v>
      </c>
      <c r="TAG1" s="4" t="s">
        <v>37</v>
      </c>
      <c r="TAH1" s="4" t="s">
        <v>37</v>
      </c>
      <c r="TAI1" s="4" t="s">
        <v>37</v>
      </c>
      <c r="TAJ1" s="4" t="s">
        <v>37</v>
      </c>
      <c r="TAK1" s="4" t="s">
        <v>37</v>
      </c>
      <c r="TAL1" s="4" t="s">
        <v>37</v>
      </c>
      <c r="TAM1" s="4" t="s">
        <v>37</v>
      </c>
      <c r="TAN1" s="4" t="s">
        <v>37</v>
      </c>
      <c r="TAO1" s="4" t="s">
        <v>37</v>
      </c>
      <c r="TAP1" s="4" t="s">
        <v>37</v>
      </c>
      <c r="TAQ1" s="4" t="s">
        <v>37</v>
      </c>
      <c r="TAR1" s="4" t="s">
        <v>37</v>
      </c>
      <c r="TAS1" s="4" t="s">
        <v>37</v>
      </c>
      <c r="TAT1" s="4" t="s">
        <v>37</v>
      </c>
      <c r="TAU1" s="4" t="s">
        <v>37</v>
      </c>
      <c r="TAV1" s="4" t="s">
        <v>37</v>
      </c>
      <c r="TAW1" s="4" t="s">
        <v>37</v>
      </c>
      <c r="TAX1" s="4" t="s">
        <v>37</v>
      </c>
      <c r="TAY1" s="4" t="s">
        <v>37</v>
      </c>
      <c r="TAZ1" s="4" t="s">
        <v>37</v>
      </c>
      <c r="TBA1" s="4" t="s">
        <v>37</v>
      </c>
      <c r="TBB1" s="4" t="s">
        <v>37</v>
      </c>
      <c r="TBC1" s="4" t="s">
        <v>37</v>
      </c>
      <c r="TBD1" s="4" t="s">
        <v>37</v>
      </c>
      <c r="TBE1" s="4" t="s">
        <v>37</v>
      </c>
      <c r="TBF1" s="4" t="s">
        <v>37</v>
      </c>
      <c r="TBG1" s="4" t="s">
        <v>37</v>
      </c>
      <c r="TBH1" s="4" t="s">
        <v>37</v>
      </c>
      <c r="TBI1" s="4" t="s">
        <v>37</v>
      </c>
      <c r="TBJ1" s="4" t="s">
        <v>37</v>
      </c>
      <c r="TBK1" s="4" t="s">
        <v>37</v>
      </c>
      <c r="TBL1" s="4" t="s">
        <v>37</v>
      </c>
      <c r="TBM1" s="4" t="s">
        <v>37</v>
      </c>
      <c r="TBN1" s="4" t="s">
        <v>37</v>
      </c>
      <c r="TBO1" s="4" t="s">
        <v>37</v>
      </c>
      <c r="TBP1" s="4" t="s">
        <v>37</v>
      </c>
      <c r="TBQ1" s="4" t="s">
        <v>37</v>
      </c>
      <c r="TBR1" s="4" t="s">
        <v>37</v>
      </c>
      <c r="TBS1" s="4" t="s">
        <v>37</v>
      </c>
      <c r="TBT1" s="4" t="s">
        <v>37</v>
      </c>
      <c r="TBU1" s="4" t="s">
        <v>37</v>
      </c>
      <c r="TBV1" s="4" t="s">
        <v>37</v>
      </c>
      <c r="TBW1" s="4" t="s">
        <v>37</v>
      </c>
      <c r="TBX1" s="4" t="s">
        <v>37</v>
      </c>
      <c r="TBY1" s="4" t="s">
        <v>37</v>
      </c>
      <c r="TBZ1" s="4" t="s">
        <v>37</v>
      </c>
      <c r="TCA1" s="4" t="s">
        <v>37</v>
      </c>
      <c r="TCB1" s="4" t="s">
        <v>37</v>
      </c>
      <c r="TCC1" s="4" t="s">
        <v>37</v>
      </c>
      <c r="TCD1" s="4" t="s">
        <v>37</v>
      </c>
      <c r="TCE1" s="4" t="s">
        <v>37</v>
      </c>
      <c r="TCF1" s="4" t="s">
        <v>37</v>
      </c>
      <c r="TCG1" s="4" t="s">
        <v>37</v>
      </c>
      <c r="TCH1" s="4" t="s">
        <v>37</v>
      </c>
      <c r="TCI1" s="4" t="s">
        <v>37</v>
      </c>
      <c r="TCJ1" s="4" t="s">
        <v>37</v>
      </c>
      <c r="TCK1" s="4" t="s">
        <v>37</v>
      </c>
      <c r="TCL1" s="4" t="s">
        <v>37</v>
      </c>
      <c r="TCM1" s="4" t="s">
        <v>37</v>
      </c>
      <c r="TCN1" s="4" t="s">
        <v>37</v>
      </c>
      <c r="TCO1" s="4" t="s">
        <v>37</v>
      </c>
      <c r="TCP1" s="4" t="s">
        <v>37</v>
      </c>
      <c r="TCQ1" s="4" t="s">
        <v>37</v>
      </c>
      <c r="TCR1" s="4" t="s">
        <v>37</v>
      </c>
      <c r="TCS1" s="4" t="s">
        <v>37</v>
      </c>
      <c r="TCT1" s="4" t="s">
        <v>37</v>
      </c>
      <c r="TCU1" s="4" t="s">
        <v>37</v>
      </c>
      <c r="TCV1" s="4" t="s">
        <v>37</v>
      </c>
      <c r="TCW1" s="4" t="s">
        <v>37</v>
      </c>
      <c r="TCX1" s="4" t="s">
        <v>37</v>
      </c>
      <c r="TCY1" s="4" t="s">
        <v>37</v>
      </c>
      <c r="TCZ1" s="4" t="s">
        <v>37</v>
      </c>
      <c r="TDA1" s="4" t="s">
        <v>37</v>
      </c>
      <c r="TDB1" s="4" t="s">
        <v>37</v>
      </c>
      <c r="TDC1" s="4" t="s">
        <v>37</v>
      </c>
      <c r="TDD1" s="4" t="s">
        <v>37</v>
      </c>
      <c r="TDE1" s="4" t="s">
        <v>37</v>
      </c>
      <c r="TDF1" s="4" t="s">
        <v>37</v>
      </c>
      <c r="TDG1" s="4" t="s">
        <v>37</v>
      </c>
      <c r="TDH1" s="4" t="s">
        <v>37</v>
      </c>
      <c r="TDI1" s="4" t="s">
        <v>37</v>
      </c>
      <c r="TDJ1" s="4" t="s">
        <v>37</v>
      </c>
      <c r="TDK1" s="4" t="s">
        <v>37</v>
      </c>
      <c r="TDL1" s="4" t="s">
        <v>37</v>
      </c>
      <c r="TDM1" s="4" t="s">
        <v>37</v>
      </c>
      <c r="TDN1" s="4" t="s">
        <v>37</v>
      </c>
      <c r="TDO1" s="4" t="s">
        <v>37</v>
      </c>
      <c r="TDP1" s="4" t="s">
        <v>37</v>
      </c>
      <c r="TDQ1" s="4" t="s">
        <v>37</v>
      </c>
      <c r="TDR1" s="4" t="s">
        <v>37</v>
      </c>
      <c r="TDS1" s="4" t="s">
        <v>37</v>
      </c>
      <c r="TDT1" s="4" t="s">
        <v>37</v>
      </c>
      <c r="TDU1" s="4" t="s">
        <v>37</v>
      </c>
      <c r="TDV1" s="4" t="s">
        <v>37</v>
      </c>
      <c r="TDW1" s="4" t="s">
        <v>37</v>
      </c>
      <c r="TDX1" s="4" t="s">
        <v>37</v>
      </c>
      <c r="TDY1" s="4" t="s">
        <v>37</v>
      </c>
      <c r="TDZ1" s="4" t="s">
        <v>37</v>
      </c>
      <c r="TEA1" s="4" t="s">
        <v>37</v>
      </c>
      <c r="TEB1" s="4" t="s">
        <v>37</v>
      </c>
      <c r="TEC1" s="4" t="s">
        <v>37</v>
      </c>
      <c r="TED1" s="4" t="s">
        <v>37</v>
      </c>
      <c r="TEE1" s="4" t="s">
        <v>37</v>
      </c>
      <c r="TEF1" s="4" t="s">
        <v>37</v>
      </c>
      <c r="TEG1" s="4" t="s">
        <v>37</v>
      </c>
      <c r="TEH1" s="4" t="s">
        <v>37</v>
      </c>
      <c r="TEI1" s="4" t="s">
        <v>37</v>
      </c>
      <c r="TEJ1" s="4" t="s">
        <v>37</v>
      </c>
      <c r="TEK1" s="4" t="s">
        <v>37</v>
      </c>
      <c r="TEL1" s="4" t="s">
        <v>37</v>
      </c>
      <c r="TEM1" s="4" t="s">
        <v>37</v>
      </c>
      <c r="TEN1" s="4" t="s">
        <v>37</v>
      </c>
      <c r="TEO1" s="4" t="s">
        <v>37</v>
      </c>
      <c r="TEP1" s="4" t="s">
        <v>37</v>
      </c>
      <c r="TEQ1" s="4" t="s">
        <v>37</v>
      </c>
      <c r="TER1" s="4" t="s">
        <v>37</v>
      </c>
      <c r="TES1" s="4" t="s">
        <v>37</v>
      </c>
      <c r="TET1" s="4" t="s">
        <v>37</v>
      </c>
      <c r="TEU1" s="4" t="s">
        <v>37</v>
      </c>
      <c r="TEV1" s="4" t="s">
        <v>37</v>
      </c>
      <c r="TEW1" s="4" t="s">
        <v>37</v>
      </c>
      <c r="TEX1" s="4" t="s">
        <v>37</v>
      </c>
      <c r="TEY1" s="4" t="s">
        <v>37</v>
      </c>
      <c r="TEZ1" s="4" t="s">
        <v>37</v>
      </c>
      <c r="TFA1" s="4" t="s">
        <v>37</v>
      </c>
      <c r="TFB1" s="4" t="s">
        <v>37</v>
      </c>
      <c r="TFC1" s="4" t="s">
        <v>37</v>
      </c>
      <c r="TFD1" s="4" t="s">
        <v>37</v>
      </c>
      <c r="TFE1" s="4" t="s">
        <v>37</v>
      </c>
      <c r="TFF1" s="4" t="s">
        <v>37</v>
      </c>
      <c r="TFG1" s="4" t="s">
        <v>37</v>
      </c>
      <c r="TFH1" s="4" t="s">
        <v>37</v>
      </c>
      <c r="TFI1" s="4" t="s">
        <v>37</v>
      </c>
      <c r="TFJ1" s="4" t="s">
        <v>37</v>
      </c>
      <c r="TFK1" s="4" t="s">
        <v>37</v>
      </c>
      <c r="TFL1" s="4" t="s">
        <v>37</v>
      </c>
      <c r="TFM1" s="4" t="s">
        <v>37</v>
      </c>
      <c r="TFN1" s="4" t="s">
        <v>37</v>
      </c>
      <c r="TFO1" s="4" t="s">
        <v>37</v>
      </c>
      <c r="TFP1" s="4" t="s">
        <v>37</v>
      </c>
      <c r="TFQ1" s="4" t="s">
        <v>37</v>
      </c>
      <c r="TFR1" s="4" t="s">
        <v>37</v>
      </c>
      <c r="TFS1" s="4" t="s">
        <v>37</v>
      </c>
      <c r="TFT1" s="4" t="s">
        <v>37</v>
      </c>
      <c r="TFU1" s="4" t="s">
        <v>37</v>
      </c>
      <c r="TFV1" s="4" t="s">
        <v>37</v>
      </c>
      <c r="TFW1" s="4" t="s">
        <v>37</v>
      </c>
      <c r="TFX1" s="4" t="s">
        <v>37</v>
      </c>
      <c r="TFY1" s="4" t="s">
        <v>37</v>
      </c>
      <c r="TFZ1" s="4" t="s">
        <v>37</v>
      </c>
      <c r="TGA1" s="4" t="s">
        <v>37</v>
      </c>
      <c r="TGB1" s="4" t="s">
        <v>37</v>
      </c>
      <c r="TGC1" s="4" t="s">
        <v>37</v>
      </c>
      <c r="TGD1" s="4" t="s">
        <v>37</v>
      </c>
      <c r="TGE1" s="4" t="s">
        <v>37</v>
      </c>
      <c r="TGF1" s="4" t="s">
        <v>37</v>
      </c>
      <c r="TGG1" s="4" t="s">
        <v>37</v>
      </c>
      <c r="TGH1" s="4" t="s">
        <v>37</v>
      </c>
      <c r="TGI1" s="4" t="s">
        <v>37</v>
      </c>
      <c r="TGJ1" s="4" t="s">
        <v>37</v>
      </c>
      <c r="TGK1" s="4" t="s">
        <v>37</v>
      </c>
      <c r="TGL1" s="4" t="s">
        <v>37</v>
      </c>
      <c r="TGM1" s="4" t="s">
        <v>37</v>
      </c>
      <c r="TGN1" s="4" t="s">
        <v>37</v>
      </c>
      <c r="TGO1" s="4" t="s">
        <v>37</v>
      </c>
      <c r="TGP1" s="4" t="s">
        <v>37</v>
      </c>
      <c r="TGQ1" s="4" t="s">
        <v>37</v>
      </c>
      <c r="TGR1" s="4" t="s">
        <v>37</v>
      </c>
      <c r="TGS1" s="4" t="s">
        <v>37</v>
      </c>
      <c r="TGT1" s="4" t="s">
        <v>37</v>
      </c>
      <c r="TGU1" s="4" t="s">
        <v>37</v>
      </c>
      <c r="TGV1" s="4" t="s">
        <v>37</v>
      </c>
      <c r="TGW1" s="4" t="s">
        <v>37</v>
      </c>
      <c r="TGX1" s="4" t="s">
        <v>37</v>
      </c>
      <c r="TGY1" s="4" t="s">
        <v>37</v>
      </c>
      <c r="TGZ1" s="4" t="s">
        <v>37</v>
      </c>
      <c r="THA1" s="4" t="s">
        <v>37</v>
      </c>
      <c r="THB1" s="4" t="s">
        <v>37</v>
      </c>
      <c r="THC1" s="4" t="s">
        <v>37</v>
      </c>
      <c r="THD1" s="4" t="s">
        <v>37</v>
      </c>
      <c r="THE1" s="4" t="s">
        <v>37</v>
      </c>
      <c r="THF1" s="4" t="s">
        <v>37</v>
      </c>
      <c r="THG1" s="4" t="s">
        <v>37</v>
      </c>
      <c r="THH1" s="4" t="s">
        <v>37</v>
      </c>
      <c r="THI1" s="4" t="s">
        <v>37</v>
      </c>
      <c r="THJ1" s="4" t="s">
        <v>37</v>
      </c>
      <c r="THK1" s="4" t="s">
        <v>37</v>
      </c>
      <c r="THL1" s="4" t="s">
        <v>37</v>
      </c>
      <c r="THM1" s="4" t="s">
        <v>37</v>
      </c>
      <c r="THN1" s="4" t="s">
        <v>37</v>
      </c>
      <c r="THO1" s="4" t="s">
        <v>37</v>
      </c>
      <c r="THP1" s="4" t="s">
        <v>37</v>
      </c>
      <c r="THQ1" s="4" t="s">
        <v>37</v>
      </c>
      <c r="THR1" s="4" t="s">
        <v>37</v>
      </c>
      <c r="THS1" s="4" t="s">
        <v>37</v>
      </c>
      <c r="THT1" s="4" t="s">
        <v>37</v>
      </c>
      <c r="THU1" s="4" t="s">
        <v>37</v>
      </c>
      <c r="THV1" s="4" t="s">
        <v>37</v>
      </c>
      <c r="THW1" s="4" t="s">
        <v>37</v>
      </c>
      <c r="THX1" s="4" t="s">
        <v>37</v>
      </c>
      <c r="THY1" s="4" t="s">
        <v>37</v>
      </c>
      <c r="THZ1" s="4" t="s">
        <v>37</v>
      </c>
      <c r="TIA1" s="4" t="s">
        <v>37</v>
      </c>
      <c r="TIB1" s="4" t="s">
        <v>37</v>
      </c>
      <c r="TIC1" s="4" t="s">
        <v>37</v>
      </c>
      <c r="TID1" s="4" t="s">
        <v>37</v>
      </c>
      <c r="TIE1" s="4" t="s">
        <v>37</v>
      </c>
      <c r="TIF1" s="4" t="s">
        <v>37</v>
      </c>
      <c r="TIG1" s="4" t="s">
        <v>37</v>
      </c>
      <c r="TIH1" s="4" t="s">
        <v>37</v>
      </c>
      <c r="TII1" s="4" t="s">
        <v>37</v>
      </c>
      <c r="TIJ1" s="4" t="s">
        <v>37</v>
      </c>
      <c r="TIK1" s="4" t="s">
        <v>37</v>
      </c>
      <c r="TIL1" s="4" t="s">
        <v>37</v>
      </c>
      <c r="TIM1" s="4" t="s">
        <v>37</v>
      </c>
      <c r="TIN1" s="4" t="s">
        <v>37</v>
      </c>
      <c r="TIO1" s="4" t="s">
        <v>37</v>
      </c>
      <c r="TIP1" s="4" t="s">
        <v>37</v>
      </c>
      <c r="TIQ1" s="4" t="s">
        <v>37</v>
      </c>
      <c r="TIR1" s="4" t="s">
        <v>37</v>
      </c>
      <c r="TIS1" s="4" t="s">
        <v>37</v>
      </c>
      <c r="TIT1" s="4" t="s">
        <v>37</v>
      </c>
      <c r="TIU1" s="4" t="s">
        <v>37</v>
      </c>
      <c r="TIV1" s="4" t="s">
        <v>37</v>
      </c>
      <c r="TIW1" s="4" t="s">
        <v>37</v>
      </c>
      <c r="TIX1" s="4" t="s">
        <v>37</v>
      </c>
      <c r="TIY1" s="4" t="s">
        <v>37</v>
      </c>
      <c r="TIZ1" s="4" t="s">
        <v>37</v>
      </c>
      <c r="TJA1" s="4" t="s">
        <v>37</v>
      </c>
      <c r="TJB1" s="4" t="s">
        <v>37</v>
      </c>
      <c r="TJC1" s="4" t="s">
        <v>37</v>
      </c>
      <c r="TJD1" s="4" t="s">
        <v>37</v>
      </c>
      <c r="TJE1" s="4" t="s">
        <v>37</v>
      </c>
      <c r="TJF1" s="4" t="s">
        <v>37</v>
      </c>
      <c r="TJG1" s="4" t="s">
        <v>37</v>
      </c>
      <c r="TJH1" s="4" t="s">
        <v>37</v>
      </c>
      <c r="TJI1" s="4" t="s">
        <v>37</v>
      </c>
      <c r="TJJ1" s="4" t="s">
        <v>37</v>
      </c>
      <c r="TJK1" s="4" t="s">
        <v>37</v>
      </c>
      <c r="TJL1" s="4" t="s">
        <v>37</v>
      </c>
      <c r="TJM1" s="4" t="s">
        <v>37</v>
      </c>
      <c r="TJN1" s="4" t="s">
        <v>37</v>
      </c>
      <c r="TJO1" s="4" t="s">
        <v>37</v>
      </c>
      <c r="TJP1" s="4" t="s">
        <v>37</v>
      </c>
      <c r="TJQ1" s="4" t="s">
        <v>37</v>
      </c>
      <c r="TJR1" s="4" t="s">
        <v>37</v>
      </c>
      <c r="TJS1" s="4" t="s">
        <v>37</v>
      </c>
      <c r="TJT1" s="4" t="s">
        <v>37</v>
      </c>
      <c r="TJU1" s="4" t="s">
        <v>37</v>
      </c>
      <c r="TJV1" s="4" t="s">
        <v>37</v>
      </c>
      <c r="TJW1" s="4" t="s">
        <v>37</v>
      </c>
      <c r="TJX1" s="4" t="s">
        <v>37</v>
      </c>
      <c r="TJY1" s="4" t="s">
        <v>37</v>
      </c>
      <c r="TJZ1" s="4" t="s">
        <v>37</v>
      </c>
      <c r="TKA1" s="4" t="s">
        <v>37</v>
      </c>
      <c r="TKB1" s="4" t="s">
        <v>37</v>
      </c>
      <c r="TKC1" s="4" t="s">
        <v>37</v>
      </c>
      <c r="TKD1" s="4" t="s">
        <v>37</v>
      </c>
      <c r="TKE1" s="4" t="s">
        <v>37</v>
      </c>
      <c r="TKF1" s="4" t="s">
        <v>37</v>
      </c>
      <c r="TKG1" s="4" t="s">
        <v>37</v>
      </c>
      <c r="TKH1" s="4" t="s">
        <v>37</v>
      </c>
      <c r="TKI1" s="4" t="s">
        <v>37</v>
      </c>
      <c r="TKJ1" s="4" t="s">
        <v>37</v>
      </c>
      <c r="TKK1" s="4" t="s">
        <v>37</v>
      </c>
      <c r="TKL1" s="4" t="s">
        <v>37</v>
      </c>
      <c r="TKM1" s="4" t="s">
        <v>37</v>
      </c>
      <c r="TKN1" s="4" t="s">
        <v>37</v>
      </c>
      <c r="TKO1" s="4" t="s">
        <v>37</v>
      </c>
      <c r="TKP1" s="4" t="s">
        <v>37</v>
      </c>
      <c r="TKQ1" s="4" t="s">
        <v>37</v>
      </c>
      <c r="TKR1" s="4" t="s">
        <v>37</v>
      </c>
      <c r="TKS1" s="4" t="s">
        <v>37</v>
      </c>
      <c r="TKT1" s="4" t="s">
        <v>37</v>
      </c>
      <c r="TKU1" s="4" t="s">
        <v>37</v>
      </c>
      <c r="TKV1" s="4" t="s">
        <v>37</v>
      </c>
      <c r="TKW1" s="4" t="s">
        <v>37</v>
      </c>
      <c r="TKX1" s="4" t="s">
        <v>37</v>
      </c>
      <c r="TKY1" s="4" t="s">
        <v>37</v>
      </c>
      <c r="TKZ1" s="4" t="s">
        <v>37</v>
      </c>
      <c r="TLA1" s="4" t="s">
        <v>37</v>
      </c>
      <c r="TLB1" s="4" t="s">
        <v>37</v>
      </c>
      <c r="TLC1" s="4" t="s">
        <v>37</v>
      </c>
      <c r="TLD1" s="4" t="s">
        <v>37</v>
      </c>
      <c r="TLE1" s="4" t="s">
        <v>37</v>
      </c>
      <c r="TLF1" s="4" t="s">
        <v>37</v>
      </c>
      <c r="TLG1" s="4" t="s">
        <v>37</v>
      </c>
      <c r="TLH1" s="4" t="s">
        <v>37</v>
      </c>
      <c r="TLI1" s="4" t="s">
        <v>37</v>
      </c>
      <c r="TLJ1" s="4" t="s">
        <v>37</v>
      </c>
      <c r="TLK1" s="4" t="s">
        <v>37</v>
      </c>
      <c r="TLL1" s="4" t="s">
        <v>37</v>
      </c>
      <c r="TLM1" s="4" t="s">
        <v>37</v>
      </c>
      <c r="TLN1" s="4" t="s">
        <v>37</v>
      </c>
      <c r="TLO1" s="4" t="s">
        <v>37</v>
      </c>
      <c r="TLP1" s="4" t="s">
        <v>37</v>
      </c>
      <c r="TLQ1" s="4" t="s">
        <v>37</v>
      </c>
      <c r="TLR1" s="4" t="s">
        <v>37</v>
      </c>
      <c r="TLS1" s="4" t="s">
        <v>37</v>
      </c>
      <c r="TLT1" s="4" t="s">
        <v>37</v>
      </c>
      <c r="TLU1" s="4" t="s">
        <v>37</v>
      </c>
      <c r="TLV1" s="4" t="s">
        <v>37</v>
      </c>
      <c r="TLW1" s="4" t="s">
        <v>37</v>
      </c>
      <c r="TLX1" s="4" t="s">
        <v>37</v>
      </c>
      <c r="TLY1" s="4" t="s">
        <v>37</v>
      </c>
      <c r="TLZ1" s="4" t="s">
        <v>37</v>
      </c>
      <c r="TMA1" s="4" t="s">
        <v>37</v>
      </c>
      <c r="TMB1" s="4" t="s">
        <v>37</v>
      </c>
      <c r="TMC1" s="4" t="s">
        <v>37</v>
      </c>
      <c r="TMD1" s="4" t="s">
        <v>37</v>
      </c>
      <c r="TME1" s="4" t="s">
        <v>37</v>
      </c>
      <c r="TMF1" s="4" t="s">
        <v>37</v>
      </c>
      <c r="TMG1" s="4" t="s">
        <v>37</v>
      </c>
      <c r="TMH1" s="4" t="s">
        <v>37</v>
      </c>
      <c r="TMI1" s="4" t="s">
        <v>37</v>
      </c>
      <c r="TMJ1" s="4" t="s">
        <v>37</v>
      </c>
      <c r="TMK1" s="4" t="s">
        <v>37</v>
      </c>
      <c r="TML1" s="4" t="s">
        <v>37</v>
      </c>
      <c r="TMM1" s="4" t="s">
        <v>37</v>
      </c>
      <c r="TMN1" s="4" t="s">
        <v>37</v>
      </c>
      <c r="TMO1" s="4" t="s">
        <v>37</v>
      </c>
      <c r="TMP1" s="4" t="s">
        <v>37</v>
      </c>
      <c r="TMQ1" s="4" t="s">
        <v>37</v>
      </c>
      <c r="TMR1" s="4" t="s">
        <v>37</v>
      </c>
      <c r="TMS1" s="4" t="s">
        <v>37</v>
      </c>
      <c r="TMT1" s="4" t="s">
        <v>37</v>
      </c>
      <c r="TMU1" s="4" t="s">
        <v>37</v>
      </c>
      <c r="TMV1" s="4" t="s">
        <v>37</v>
      </c>
      <c r="TMW1" s="4" t="s">
        <v>37</v>
      </c>
      <c r="TMX1" s="4" t="s">
        <v>37</v>
      </c>
      <c r="TMY1" s="4" t="s">
        <v>37</v>
      </c>
      <c r="TMZ1" s="4" t="s">
        <v>37</v>
      </c>
      <c r="TNA1" s="4" t="s">
        <v>37</v>
      </c>
      <c r="TNB1" s="4" t="s">
        <v>37</v>
      </c>
      <c r="TNC1" s="4" t="s">
        <v>37</v>
      </c>
      <c r="TND1" s="4" t="s">
        <v>37</v>
      </c>
      <c r="TNE1" s="4" t="s">
        <v>37</v>
      </c>
      <c r="TNF1" s="4" t="s">
        <v>37</v>
      </c>
      <c r="TNG1" s="4" t="s">
        <v>37</v>
      </c>
      <c r="TNH1" s="4" t="s">
        <v>37</v>
      </c>
      <c r="TNI1" s="4" t="s">
        <v>37</v>
      </c>
      <c r="TNJ1" s="4" t="s">
        <v>37</v>
      </c>
      <c r="TNK1" s="4" t="s">
        <v>37</v>
      </c>
      <c r="TNL1" s="4" t="s">
        <v>37</v>
      </c>
      <c r="TNM1" s="4" t="s">
        <v>37</v>
      </c>
      <c r="TNN1" s="4" t="s">
        <v>37</v>
      </c>
      <c r="TNO1" s="4" t="s">
        <v>37</v>
      </c>
      <c r="TNP1" s="4" t="s">
        <v>37</v>
      </c>
      <c r="TNQ1" s="4" t="s">
        <v>37</v>
      </c>
      <c r="TNR1" s="4" t="s">
        <v>37</v>
      </c>
      <c r="TNS1" s="4" t="s">
        <v>37</v>
      </c>
      <c r="TNT1" s="4" t="s">
        <v>37</v>
      </c>
      <c r="TNU1" s="4" t="s">
        <v>37</v>
      </c>
      <c r="TNV1" s="4" t="s">
        <v>37</v>
      </c>
      <c r="TNW1" s="4" t="s">
        <v>37</v>
      </c>
      <c r="TNX1" s="4" t="s">
        <v>37</v>
      </c>
      <c r="TNY1" s="4" t="s">
        <v>37</v>
      </c>
      <c r="TNZ1" s="4" t="s">
        <v>37</v>
      </c>
      <c r="TOA1" s="4" t="s">
        <v>37</v>
      </c>
      <c r="TOB1" s="4" t="s">
        <v>37</v>
      </c>
      <c r="TOC1" s="4" t="s">
        <v>37</v>
      </c>
      <c r="TOD1" s="4" t="s">
        <v>37</v>
      </c>
      <c r="TOE1" s="4" t="s">
        <v>37</v>
      </c>
      <c r="TOF1" s="4" t="s">
        <v>37</v>
      </c>
      <c r="TOG1" s="4" t="s">
        <v>37</v>
      </c>
      <c r="TOH1" s="4" t="s">
        <v>37</v>
      </c>
      <c r="TOI1" s="4" t="s">
        <v>37</v>
      </c>
      <c r="TOJ1" s="4" t="s">
        <v>37</v>
      </c>
      <c r="TOK1" s="4" t="s">
        <v>37</v>
      </c>
      <c r="TOL1" s="4" t="s">
        <v>37</v>
      </c>
      <c r="TOM1" s="4" t="s">
        <v>37</v>
      </c>
      <c r="TON1" s="4" t="s">
        <v>37</v>
      </c>
      <c r="TOO1" s="4" t="s">
        <v>37</v>
      </c>
      <c r="TOP1" s="4" t="s">
        <v>37</v>
      </c>
      <c r="TOQ1" s="4" t="s">
        <v>37</v>
      </c>
      <c r="TOR1" s="4" t="s">
        <v>37</v>
      </c>
      <c r="TOS1" s="4" t="s">
        <v>37</v>
      </c>
      <c r="TOT1" s="4" t="s">
        <v>37</v>
      </c>
      <c r="TOU1" s="4" t="s">
        <v>37</v>
      </c>
      <c r="TOV1" s="4" t="s">
        <v>37</v>
      </c>
      <c r="TOW1" s="4" t="s">
        <v>37</v>
      </c>
      <c r="TOX1" s="4" t="s">
        <v>37</v>
      </c>
      <c r="TOY1" s="4" t="s">
        <v>37</v>
      </c>
      <c r="TOZ1" s="4" t="s">
        <v>37</v>
      </c>
      <c r="TPA1" s="4" t="s">
        <v>37</v>
      </c>
      <c r="TPB1" s="4" t="s">
        <v>37</v>
      </c>
      <c r="TPC1" s="4" t="s">
        <v>37</v>
      </c>
      <c r="TPD1" s="4" t="s">
        <v>37</v>
      </c>
      <c r="TPE1" s="4" t="s">
        <v>37</v>
      </c>
      <c r="TPF1" s="4" t="s">
        <v>37</v>
      </c>
      <c r="TPG1" s="4" t="s">
        <v>37</v>
      </c>
      <c r="TPH1" s="4" t="s">
        <v>37</v>
      </c>
      <c r="TPI1" s="4" t="s">
        <v>37</v>
      </c>
      <c r="TPJ1" s="4" t="s">
        <v>37</v>
      </c>
      <c r="TPK1" s="4" t="s">
        <v>37</v>
      </c>
      <c r="TPL1" s="4" t="s">
        <v>37</v>
      </c>
      <c r="TPM1" s="4" t="s">
        <v>37</v>
      </c>
      <c r="TPN1" s="4" t="s">
        <v>37</v>
      </c>
      <c r="TPO1" s="4" t="s">
        <v>37</v>
      </c>
      <c r="TPP1" s="4" t="s">
        <v>37</v>
      </c>
      <c r="TPQ1" s="4" t="s">
        <v>37</v>
      </c>
      <c r="TPR1" s="4" t="s">
        <v>37</v>
      </c>
      <c r="TPS1" s="4" t="s">
        <v>37</v>
      </c>
      <c r="TPT1" s="4" t="s">
        <v>37</v>
      </c>
      <c r="TPU1" s="4" t="s">
        <v>37</v>
      </c>
      <c r="TPV1" s="4" t="s">
        <v>37</v>
      </c>
      <c r="TPW1" s="4" t="s">
        <v>37</v>
      </c>
      <c r="TPX1" s="4" t="s">
        <v>37</v>
      </c>
      <c r="TPY1" s="4" t="s">
        <v>37</v>
      </c>
      <c r="TPZ1" s="4" t="s">
        <v>37</v>
      </c>
      <c r="TQA1" s="4" t="s">
        <v>37</v>
      </c>
      <c r="TQB1" s="4" t="s">
        <v>37</v>
      </c>
      <c r="TQC1" s="4" t="s">
        <v>37</v>
      </c>
      <c r="TQD1" s="4" t="s">
        <v>37</v>
      </c>
      <c r="TQE1" s="4" t="s">
        <v>37</v>
      </c>
      <c r="TQF1" s="4" t="s">
        <v>37</v>
      </c>
      <c r="TQG1" s="4" t="s">
        <v>37</v>
      </c>
      <c r="TQH1" s="4" t="s">
        <v>37</v>
      </c>
      <c r="TQI1" s="4" t="s">
        <v>37</v>
      </c>
      <c r="TQJ1" s="4" t="s">
        <v>37</v>
      </c>
      <c r="TQK1" s="4" t="s">
        <v>37</v>
      </c>
      <c r="TQL1" s="4" t="s">
        <v>37</v>
      </c>
      <c r="TQM1" s="4" t="s">
        <v>37</v>
      </c>
      <c r="TQN1" s="4" t="s">
        <v>37</v>
      </c>
      <c r="TQO1" s="4" t="s">
        <v>37</v>
      </c>
      <c r="TQP1" s="4" t="s">
        <v>37</v>
      </c>
      <c r="TQQ1" s="4" t="s">
        <v>37</v>
      </c>
      <c r="TQR1" s="4" t="s">
        <v>37</v>
      </c>
      <c r="TQS1" s="4" t="s">
        <v>37</v>
      </c>
      <c r="TQT1" s="4" t="s">
        <v>37</v>
      </c>
      <c r="TQU1" s="4" t="s">
        <v>37</v>
      </c>
      <c r="TQV1" s="4" t="s">
        <v>37</v>
      </c>
      <c r="TQW1" s="4" t="s">
        <v>37</v>
      </c>
      <c r="TQX1" s="4" t="s">
        <v>37</v>
      </c>
      <c r="TQY1" s="4" t="s">
        <v>37</v>
      </c>
      <c r="TQZ1" s="4" t="s">
        <v>37</v>
      </c>
      <c r="TRA1" s="4" t="s">
        <v>37</v>
      </c>
      <c r="TRB1" s="4" t="s">
        <v>37</v>
      </c>
      <c r="TRC1" s="4" t="s">
        <v>37</v>
      </c>
      <c r="TRD1" s="4" t="s">
        <v>37</v>
      </c>
      <c r="TRE1" s="4" t="s">
        <v>37</v>
      </c>
      <c r="TRF1" s="4" t="s">
        <v>37</v>
      </c>
      <c r="TRG1" s="4" t="s">
        <v>37</v>
      </c>
      <c r="TRH1" s="4" t="s">
        <v>37</v>
      </c>
      <c r="TRI1" s="4" t="s">
        <v>37</v>
      </c>
      <c r="TRJ1" s="4" t="s">
        <v>37</v>
      </c>
      <c r="TRK1" s="4" t="s">
        <v>37</v>
      </c>
      <c r="TRL1" s="4" t="s">
        <v>37</v>
      </c>
      <c r="TRM1" s="4" t="s">
        <v>37</v>
      </c>
      <c r="TRN1" s="4" t="s">
        <v>37</v>
      </c>
      <c r="TRO1" s="4" t="s">
        <v>37</v>
      </c>
      <c r="TRP1" s="4" t="s">
        <v>37</v>
      </c>
      <c r="TRQ1" s="4" t="s">
        <v>37</v>
      </c>
      <c r="TRR1" s="4" t="s">
        <v>37</v>
      </c>
      <c r="TRS1" s="4" t="s">
        <v>37</v>
      </c>
      <c r="TRT1" s="4" t="s">
        <v>37</v>
      </c>
      <c r="TRU1" s="4" t="s">
        <v>37</v>
      </c>
      <c r="TRV1" s="4" t="s">
        <v>37</v>
      </c>
      <c r="TRW1" s="4" t="s">
        <v>37</v>
      </c>
      <c r="TRX1" s="4" t="s">
        <v>37</v>
      </c>
      <c r="TRY1" s="4" t="s">
        <v>37</v>
      </c>
      <c r="TRZ1" s="4" t="s">
        <v>37</v>
      </c>
      <c r="TSA1" s="4" t="s">
        <v>37</v>
      </c>
      <c r="TSB1" s="4" t="s">
        <v>37</v>
      </c>
      <c r="TSC1" s="4" t="s">
        <v>37</v>
      </c>
      <c r="TSD1" s="4" t="s">
        <v>37</v>
      </c>
      <c r="TSE1" s="4" t="s">
        <v>37</v>
      </c>
      <c r="TSF1" s="4" t="s">
        <v>37</v>
      </c>
      <c r="TSG1" s="4" t="s">
        <v>37</v>
      </c>
      <c r="TSH1" s="4" t="s">
        <v>37</v>
      </c>
      <c r="TSI1" s="4" t="s">
        <v>37</v>
      </c>
      <c r="TSJ1" s="4" t="s">
        <v>37</v>
      </c>
      <c r="TSK1" s="4" t="s">
        <v>37</v>
      </c>
      <c r="TSL1" s="4" t="s">
        <v>37</v>
      </c>
      <c r="TSM1" s="4" t="s">
        <v>37</v>
      </c>
      <c r="TSN1" s="4" t="s">
        <v>37</v>
      </c>
      <c r="TSO1" s="4" t="s">
        <v>37</v>
      </c>
      <c r="TSP1" s="4" t="s">
        <v>37</v>
      </c>
      <c r="TSQ1" s="4" t="s">
        <v>37</v>
      </c>
      <c r="TSR1" s="4" t="s">
        <v>37</v>
      </c>
      <c r="TSS1" s="4" t="s">
        <v>37</v>
      </c>
      <c r="TST1" s="4" t="s">
        <v>37</v>
      </c>
      <c r="TSU1" s="4" t="s">
        <v>37</v>
      </c>
      <c r="TSV1" s="4" t="s">
        <v>37</v>
      </c>
      <c r="TSW1" s="4" t="s">
        <v>37</v>
      </c>
      <c r="TSX1" s="4" t="s">
        <v>37</v>
      </c>
      <c r="TSY1" s="4" t="s">
        <v>37</v>
      </c>
      <c r="TSZ1" s="4" t="s">
        <v>37</v>
      </c>
      <c r="TTA1" s="4" t="s">
        <v>37</v>
      </c>
      <c r="TTB1" s="4" t="s">
        <v>37</v>
      </c>
      <c r="TTC1" s="4" t="s">
        <v>37</v>
      </c>
      <c r="TTD1" s="4" t="s">
        <v>37</v>
      </c>
      <c r="TTE1" s="4" t="s">
        <v>37</v>
      </c>
      <c r="TTF1" s="4" t="s">
        <v>37</v>
      </c>
      <c r="TTG1" s="4" t="s">
        <v>37</v>
      </c>
      <c r="TTH1" s="4" t="s">
        <v>37</v>
      </c>
      <c r="TTI1" s="4" t="s">
        <v>37</v>
      </c>
      <c r="TTJ1" s="4" t="s">
        <v>37</v>
      </c>
      <c r="TTK1" s="4" t="s">
        <v>37</v>
      </c>
      <c r="TTL1" s="4" t="s">
        <v>37</v>
      </c>
      <c r="TTM1" s="4" t="s">
        <v>37</v>
      </c>
      <c r="TTN1" s="4" t="s">
        <v>37</v>
      </c>
      <c r="TTO1" s="4" t="s">
        <v>37</v>
      </c>
      <c r="TTP1" s="4" t="s">
        <v>37</v>
      </c>
      <c r="TTQ1" s="4" t="s">
        <v>37</v>
      </c>
      <c r="TTR1" s="4" t="s">
        <v>37</v>
      </c>
      <c r="TTS1" s="4" t="s">
        <v>37</v>
      </c>
      <c r="TTT1" s="4" t="s">
        <v>37</v>
      </c>
      <c r="TTU1" s="4" t="s">
        <v>37</v>
      </c>
      <c r="TTV1" s="4" t="s">
        <v>37</v>
      </c>
      <c r="TTW1" s="4" t="s">
        <v>37</v>
      </c>
      <c r="TTX1" s="4" t="s">
        <v>37</v>
      </c>
      <c r="TTY1" s="4" t="s">
        <v>37</v>
      </c>
      <c r="TTZ1" s="4" t="s">
        <v>37</v>
      </c>
      <c r="TUA1" s="4" t="s">
        <v>37</v>
      </c>
      <c r="TUB1" s="4" t="s">
        <v>37</v>
      </c>
      <c r="TUC1" s="4" t="s">
        <v>37</v>
      </c>
      <c r="TUD1" s="4" t="s">
        <v>37</v>
      </c>
      <c r="TUE1" s="4" t="s">
        <v>37</v>
      </c>
      <c r="TUF1" s="4" t="s">
        <v>37</v>
      </c>
      <c r="TUG1" s="4" t="s">
        <v>37</v>
      </c>
      <c r="TUH1" s="4" t="s">
        <v>37</v>
      </c>
      <c r="TUI1" s="4" t="s">
        <v>37</v>
      </c>
      <c r="TUJ1" s="4" t="s">
        <v>37</v>
      </c>
      <c r="TUK1" s="4" t="s">
        <v>37</v>
      </c>
      <c r="TUL1" s="4" t="s">
        <v>37</v>
      </c>
      <c r="TUM1" s="4" t="s">
        <v>37</v>
      </c>
      <c r="TUN1" s="4" t="s">
        <v>37</v>
      </c>
      <c r="TUO1" s="4" t="s">
        <v>37</v>
      </c>
      <c r="TUP1" s="4" t="s">
        <v>37</v>
      </c>
      <c r="TUQ1" s="4" t="s">
        <v>37</v>
      </c>
      <c r="TUR1" s="4" t="s">
        <v>37</v>
      </c>
      <c r="TUS1" s="4" t="s">
        <v>37</v>
      </c>
      <c r="TUT1" s="4" t="s">
        <v>37</v>
      </c>
      <c r="TUU1" s="4" t="s">
        <v>37</v>
      </c>
      <c r="TUV1" s="4" t="s">
        <v>37</v>
      </c>
      <c r="TUW1" s="4" t="s">
        <v>37</v>
      </c>
      <c r="TUX1" s="4" t="s">
        <v>37</v>
      </c>
      <c r="TUY1" s="4" t="s">
        <v>37</v>
      </c>
      <c r="TUZ1" s="4" t="s">
        <v>37</v>
      </c>
      <c r="TVA1" s="4" t="s">
        <v>37</v>
      </c>
      <c r="TVB1" s="4" t="s">
        <v>37</v>
      </c>
      <c r="TVC1" s="4" t="s">
        <v>37</v>
      </c>
      <c r="TVD1" s="4" t="s">
        <v>37</v>
      </c>
      <c r="TVE1" s="4" t="s">
        <v>37</v>
      </c>
      <c r="TVF1" s="4" t="s">
        <v>37</v>
      </c>
      <c r="TVG1" s="4" t="s">
        <v>37</v>
      </c>
      <c r="TVH1" s="4" t="s">
        <v>37</v>
      </c>
      <c r="TVI1" s="4" t="s">
        <v>37</v>
      </c>
      <c r="TVJ1" s="4" t="s">
        <v>37</v>
      </c>
      <c r="TVK1" s="4" t="s">
        <v>37</v>
      </c>
      <c r="TVL1" s="4" t="s">
        <v>37</v>
      </c>
      <c r="TVM1" s="4" t="s">
        <v>37</v>
      </c>
      <c r="TVN1" s="4" t="s">
        <v>37</v>
      </c>
      <c r="TVO1" s="4" t="s">
        <v>37</v>
      </c>
      <c r="TVP1" s="4" t="s">
        <v>37</v>
      </c>
      <c r="TVQ1" s="4" t="s">
        <v>37</v>
      </c>
      <c r="TVR1" s="4" t="s">
        <v>37</v>
      </c>
      <c r="TVS1" s="4" t="s">
        <v>37</v>
      </c>
      <c r="TVT1" s="4" t="s">
        <v>37</v>
      </c>
      <c r="TVU1" s="4" t="s">
        <v>37</v>
      </c>
      <c r="TVV1" s="4" t="s">
        <v>37</v>
      </c>
      <c r="TVW1" s="4" t="s">
        <v>37</v>
      </c>
      <c r="TVX1" s="4" t="s">
        <v>37</v>
      </c>
      <c r="TVY1" s="4" t="s">
        <v>37</v>
      </c>
      <c r="TVZ1" s="4" t="s">
        <v>37</v>
      </c>
      <c r="TWA1" s="4" t="s">
        <v>37</v>
      </c>
      <c r="TWB1" s="4" t="s">
        <v>37</v>
      </c>
      <c r="TWC1" s="4" t="s">
        <v>37</v>
      </c>
      <c r="TWD1" s="4" t="s">
        <v>37</v>
      </c>
      <c r="TWE1" s="4" t="s">
        <v>37</v>
      </c>
      <c r="TWF1" s="4" t="s">
        <v>37</v>
      </c>
      <c r="TWG1" s="4" t="s">
        <v>37</v>
      </c>
      <c r="TWH1" s="4" t="s">
        <v>37</v>
      </c>
      <c r="TWI1" s="4" t="s">
        <v>37</v>
      </c>
      <c r="TWJ1" s="4" t="s">
        <v>37</v>
      </c>
      <c r="TWK1" s="4" t="s">
        <v>37</v>
      </c>
      <c r="TWL1" s="4" t="s">
        <v>37</v>
      </c>
      <c r="TWM1" s="4" t="s">
        <v>37</v>
      </c>
      <c r="TWN1" s="4" t="s">
        <v>37</v>
      </c>
      <c r="TWO1" s="4" t="s">
        <v>37</v>
      </c>
      <c r="TWP1" s="4" t="s">
        <v>37</v>
      </c>
      <c r="TWQ1" s="4" t="s">
        <v>37</v>
      </c>
      <c r="TWR1" s="4" t="s">
        <v>37</v>
      </c>
      <c r="TWS1" s="4" t="s">
        <v>37</v>
      </c>
      <c r="TWT1" s="4" t="s">
        <v>37</v>
      </c>
      <c r="TWU1" s="4" t="s">
        <v>37</v>
      </c>
      <c r="TWV1" s="4" t="s">
        <v>37</v>
      </c>
      <c r="TWW1" s="4" t="s">
        <v>37</v>
      </c>
      <c r="TWX1" s="4" t="s">
        <v>37</v>
      </c>
      <c r="TWY1" s="4" t="s">
        <v>37</v>
      </c>
      <c r="TWZ1" s="4" t="s">
        <v>37</v>
      </c>
      <c r="TXA1" s="4" t="s">
        <v>37</v>
      </c>
      <c r="TXB1" s="4" t="s">
        <v>37</v>
      </c>
      <c r="TXC1" s="4" t="s">
        <v>37</v>
      </c>
      <c r="TXD1" s="4" t="s">
        <v>37</v>
      </c>
      <c r="TXE1" s="4" t="s">
        <v>37</v>
      </c>
      <c r="TXF1" s="4" t="s">
        <v>37</v>
      </c>
      <c r="TXG1" s="4" t="s">
        <v>37</v>
      </c>
      <c r="TXH1" s="4" t="s">
        <v>37</v>
      </c>
      <c r="TXI1" s="4" t="s">
        <v>37</v>
      </c>
      <c r="TXJ1" s="4" t="s">
        <v>37</v>
      </c>
      <c r="TXK1" s="4" t="s">
        <v>37</v>
      </c>
      <c r="TXL1" s="4" t="s">
        <v>37</v>
      </c>
      <c r="TXM1" s="4" t="s">
        <v>37</v>
      </c>
      <c r="TXN1" s="4" t="s">
        <v>37</v>
      </c>
      <c r="TXO1" s="4" t="s">
        <v>37</v>
      </c>
      <c r="TXP1" s="4" t="s">
        <v>37</v>
      </c>
      <c r="TXQ1" s="4" t="s">
        <v>37</v>
      </c>
      <c r="TXR1" s="4" t="s">
        <v>37</v>
      </c>
      <c r="TXS1" s="4" t="s">
        <v>37</v>
      </c>
      <c r="TXT1" s="4" t="s">
        <v>37</v>
      </c>
      <c r="TXU1" s="4" t="s">
        <v>37</v>
      </c>
      <c r="TXV1" s="4" t="s">
        <v>37</v>
      </c>
      <c r="TXW1" s="4" t="s">
        <v>37</v>
      </c>
      <c r="TXX1" s="4" t="s">
        <v>37</v>
      </c>
      <c r="TXY1" s="4" t="s">
        <v>37</v>
      </c>
      <c r="TXZ1" s="4" t="s">
        <v>37</v>
      </c>
      <c r="TYA1" s="4" t="s">
        <v>37</v>
      </c>
      <c r="TYB1" s="4" t="s">
        <v>37</v>
      </c>
      <c r="TYC1" s="4" t="s">
        <v>37</v>
      </c>
      <c r="TYD1" s="4" t="s">
        <v>37</v>
      </c>
      <c r="TYE1" s="4" t="s">
        <v>37</v>
      </c>
      <c r="TYF1" s="4" t="s">
        <v>37</v>
      </c>
      <c r="TYG1" s="4" t="s">
        <v>37</v>
      </c>
      <c r="TYH1" s="4" t="s">
        <v>37</v>
      </c>
      <c r="TYI1" s="4" t="s">
        <v>37</v>
      </c>
      <c r="TYJ1" s="4" t="s">
        <v>37</v>
      </c>
      <c r="TYK1" s="4" t="s">
        <v>37</v>
      </c>
      <c r="TYL1" s="4" t="s">
        <v>37</v>
      </c>
      <c r="TYM1" s="4" t="s">
        <v>37</v>
      </c>
      <c r="TYN1" s="4" t="s">
        <v>37</v>
      </c>
      <c r="TYO1" s="4" t="s">
        <v>37</v>
      </c>
      <c r="TYP1" s="4" t="s">
        <v>37</v>
      </c>
      <c r="TYQ1" s="4" t="s">
        <v>37</v>
      </c>
      <c r="TYR1" s="4" t="s">
        <v>37</v>
      </c>
      <c r="TYS1" s="4" t="s">
        <v>37</v>
      </c>
      <c r="TYT1" s="4" t="s">
        <v>37</v>
      </c>
      <c r="TYU1" s="4" t="s">
        <v>37</v>
      </c>
      <c r="TYV1" s="4" t="s">
        <v>37</v>
      </c>
      <c r="TYW1" s="4" t="s">
        <v>37</v>
      </c>
      <c r="TYX1" s="4" t="s">
        <v>37</v>
      </c>
      <c r="TYY1" s="4" t="s">
        <v>37</v>
      </c>
      <c r="TYZ1" s="4" t="s">
        <v>37</v>
      </c>
      <c r="TZA1" s="4" t="s">
        <v>37</v>
      </c>
      <c r="TZB1" s="4" t="s">
        <v>37</v>
      </c>
      <c r="TZC1" s="4" t="s">
        <v>37</v>
      </c>
      <c r="TZD1" s="4" t="s">
        <v>37</v>
      </c>
      <c r="TZE1" s="4" t="s">
        <v>37</v>
      </c>
      <c r="TZF1" s="4" t="s">
        <v>37</v>
      </c>
      <c r="TZG1" s="4" t="s">
        <v>37</v>
      </c>
      <c r="TZH1" s="4" t="s">
        <v>37</v>
      </c>
      <c r="TZI1" s="4" t="s">
        <v>37</v>
      </c>
      <c r="TZJ1" s="4" t="s">
        <v>37</v>
      </c>
      <c r="TZK1" s="4" t="s">
        <v>37</v>
      </c>
      <c r="TZL1" s="4" t="s">
        <v>37</v>
      </c>
      <c r="TZM1" s="4" t="s">
        <v>37</v>
      </c>
      <c r="TZN1" s="4" t="s">
        <v>37</v>
      </c>
      <c r="TZO1" s="4" t="s">
        <v>37</v>
      </c>
      <c r="TZP1" s="4" t="s">
        <v>37</v>
      </c>
      <c r="TZQ1" s="4" t="s">
        <v>37</v>
      </c>
      <c r="TZR1" s="4" t="s">
        <v>37</v>
      </c>
      <c r="TZS1" s="4" t="s">
        <v>37</v>
      </c>
      <c r="TZT1" s="4" t="s">
        <v>37</v>
      </c>
      <c r="TZU1" s="4" t="s">
        <v>37</v>
      </c>
      <c r="TZV1" s="4" t="s">
        <v>37</v>
      </c>
      <c r="TZW1" s="4" t="s">
        <v>37</v>
      </c>
      <c r="TZX1" s="4" t="s">
        <v>37</v>
      </c>
      <c r="TZY1" s="4" t="s">
        <v>37</v>
      </c>
      <c r="TZZ1" s="4" t="s">
        <v>37</v>
      </c>
      <c r="UAA1" s="4" t="s">
        <v>37</v>
      </c>
      <c r="UAB1" s="4" t="s">
        <v>37</v>
      </c>
      <c r="UAC1" s="4" t="s">
        <v>37</v>
      </c>
      <c r="UAD1" s="4" t="s">
        <v>37</v>
      </c>
      <c r="UAE1" s="4" t="s">
        <v>37</v>
      </c>
      <c r="UAF1" s="4" t="s">
        <v>37</v>
      </c>
      <c r="UAG1" s="4" t="s">
        <v>37</v>
      </c>
      <c r="UAH1" s="4" t="s">
        <v>37</v>
      </c>
      <c r="UAI1" s="4" t="s">
        <v>37</v>
      </c>
      <c r="UAJ1" s="4" t="s">
        <v>37</v>
      </c>
      <c r="UAK1" s="4" t="s">
        <v>37</v>
      </c>
      <c r="UAL1" s="4" t="s">
        <v>37</v>
      </c>
      <c r="UAM1" s="4" t="s">
        <v>37</v>
      </c>
      <c r="UAN1" s="4" t="s">
        <v>37</v>
      </c>
      <c r="UAO1" s="4" t="s">
        <v>37</v>
      </c>
      <c r="UAP1" s="4" t="s">
        <v>37</v>
      </c>
      <c r="UAQ1" s="4" t="s">
        <v>37</v>
      </c>
      <c r="UAR1" s="4" t="s">
        <v>37</v>
      </c>
      <c r="UAS1" s="4" t="s">
        <v>37</v>
      </c>
      <c r="UAT1" s="4" t="s">
        <v>37</v>
      </c>
      <c r="UAU1" s="4" t="s">
        <v>37</v>
      </c>
      <c r="UAV1" s="4" t="s">
        <v>37</v>
      </c>
      <c r="UAW1" s="4" t="s">
        <v>37</v>
      </c>
      <c r="UAX1" s="4" t="s">
        <v>37</v>
      </c>
      <c r="UAY1" s="4" t="s">
        <v>37</v>
      </c>
      <c r="UAZ1" s="4" t="s">
        <v>37</v>
      </c>
      <c r="UBA1" s="4" t="s">
        <v>37</v>
      </c>
      <c r="UBB1" s="4" t="s">
        <v>37</v>
      </c>
      <c r="UBC1" s="4" t="s">
        <v>37</v>
      </c>
      <c r="UBD1" s="4" t="s">
        <v>37</v>
      </c>
      <c r="UBE1" s="4" t="s">
        <v>37</v>
      </c>
      <c r="UBF1" s="4" t="s">
        <v>37</v>
      </c>
      <c r="UBG1" s="4" t="s">
        <v>37</v>
      </c>
      <c r="UBH1" s="4" t="s">
        <v>37</v>
      </c>
      <c r="UBI1" s="4" t="s">
        <v>37</v>
      </c>
      <c r="UBJ1" s="4" t="s">
        <v>37</v>
      </c>
      <c r="UBK1" s="4" t="s">
        <v>37</v>
      </c>
      <c r="UBL1" s="4" t="s">
        <v>37</v>
      </c>
      <c r="UBM1" s="4" t="s">
        <v>37</v>
      </c>
      <c r="UBN1" s="4" t="s">
        <v>37</v>
      </c>
      <c r="UBO1" s="4" t="s">
        <v>37</v>
      </c>
      <c r="UBP1" s="4" t="s">
        <v>37</v>
      </c>
      <c r="UBQ1" s="4" t="s">
        <v>37</v>
      </c>
      <c r="UBR1" s="4" t="s">
        <v>37</v>
      </c>
      <c r="UBS1" s="4" t="s">
        <v>37</v>
      </c>
      <c r="UBT1" s="4" t="s">
        <v>37</v>
      </c>
      <c r="UBU1" s="4" t="s">
        <v>37</v>
      </c>
      <c r="UBV1" s="4" t="s">
        <v>37</v>
      </c>
      <c r="UBW1" s="4" t="s">
        <v>37</v>
      </c>
      <c r="UBX1" s="4" t="s">
        <v>37</v>
      </c>
      <c r="UBY1" s="4" t="s">
        <v>37</v>
      </c>
      <c r="UBZ1" s="4" t="s">
        <v>37</v>
      </c>
      <c r="UCA1" s="4" t="s">
        <v>37</v>
      </c>
      <c r="UCB1" s="4" t="s">
        <v>37</v>
      </c>
      <c r="UCC1" s="4" t="s">
        <v>37</v>
      </c>
      <c r="UCD1" s="4" t="s">
        <v>37</v>
      </c>
      <c r="UCE1" s="4" t="s">
        <v>37</v>
      </c>
      <c r="UCF1" s="4" t="s">
        <v>37</v>
      </c>
      <c r="UCG1" s="4" t="s">
        <v>37</v>
      </c>
      <c r="UCH1" s="4" t="s">
        <v>37</v>
      </c>
      <c r="UCI1" s="4" t="s">
        <v>37</v>
      </c>
      <c r="UCJ1" s="4" t="s">
        <v>37</v>
      </c>
      <c r="UCK1" s="4" t="s">
        <v>37</v>
      </c>
      <c r="UCL1" s="4" t="s">
        <v>37</v>
      </c>
      <c r="UCM1" s="4" t="s">
        <v>37</v>
      </c>
      <c r="UCN1" s="4" t="s">
        <v>37</v>
      </c>
      <c r="UCO1" s="4" t="s">
        <v>37</v>
      </c>
      <c r="UCP1" s="4" t="s">
        <v>37</v>
      </c>
      <c r="UCQ1" s="4" t="s">
        <v>37</v>
      </c>
      <c r="UCR1" s="4" t="s">
        <v>37</v>
      </c>
      <c r="UCS1" s="4" t="s">
        <v>37</v>
      </c>
      <c r="UCT1" s="4" t="s">
        <v>37</v>
      </c>
      <c r="UCU1" s="4" t="s">
        <v>37</v>
      </c>
      <c r="UCV1" s="4" t="s">
        <v>37</v>
      </c>
      <c r="UCW1" s="4" t="s">
        <v>37</v>
      </c>
      <c r="UCX1" s="4" t="s">
        <v>37</v>
      </c>
      <c r="UCY1" s="4" t="s">
        <v>37</v>
      </c>
      <c r="UCZ1" s="4" t="s">
        <v>37</v>
      </c>
      <c r="UDA1" s="4" t="s">
        <v>37</v>
      </c>
      <c r="UDB1" s="4" t="s">
        <v>37</v>
      </c>
      <c r="UDC1" s="4" t="s">
        <v>37</v>
      </c>
      <c r="UDD1" s="4" t="s">
        <v>37</v>
      </c>
      <c r="UDE1" s="4" t="s">
        <v>37</v>
      </c>
      <c r="UDF1" s="4" t="s">
        <v>37</v>
      </c>
      <c r="UDG1" s="4" t="s">
        <v>37</v>
      </c>
      <c r="UDH1" s="4" t="s">
        <v>37</v>
      </c>
      <c r="UDI1" s="4" t="s">
        <v>37</v>
      </c>
      <c r="UDJ1" s="4" t="s">
        <v>37</v>
      </c>
      <c r="UDK1" s="4" t="s">
        <v>37</v>
      </c>
      <c r="UDL1" s="4" t="s">
        <v>37</v>
      </c>
      <c r="UDM1" s="4" t="s">
        <v>37</v>
      </c>
      <c r="UDN1" s="4" t="s">
        <v>37</v>
      </c>
      <c r="UDO1" s="4" t="s">
        <v>37</v>
      </c>
      <c r="UDP1" s="4" t="s">
        <v>37</v>
      </c>
      <c r="UDQ1" s="4" t="s">
        <v>37</v>
      </c>
      <c r="UDR1" s="4" t="s">
        <v>37</v>
      </c>
      <c r="UDS1" s="4" t="s">
        <v>37</v>
      </c>
      <c r="UDT1" s="4" t="s">
        <v>37</v>
      </c>
      <c r="UDU1" s="4" t="s">
        <v>37</v>
      </c>
      <c r="UDV1" s="4" t="s">
        <v>37</v>
      </c>
      <c r="UDW1" s="4" t="s">
        <v>37</v>
      </c>
      <c r="UDX1" s="4" t="s">
        <v>37</v>
      </c>
      <c r="UDY1" s="4" t="s">
        <v>37</v>
      </c>
      <c r="UDZ1" s="4" t="s">
        <v>37</v>
      </c>
      <c r="UEA1" s="4" t="s">
        <v>37</v>
      </c>
      <c r="UEB1" s="4" t="s">
        <v>37</v>
      </c>
      <c r="UEC1" s="4" t="s">
        <v>37</v>
      </c>
      <c r="UED1" s="4" t="s">
        <v>37</v>
      </c>
      <c r="UEE1" s="4" t="s">
        <v>37</v>
      </c>
      <c r="UEF1" s="4" t="s">
        <v>37</v>
      </c>
      <c r="UEG1" s="4" t="s">
        <v>37</v>
      </c>
      <c r="UEH1" s="4" t="s">
        <v>37</v>
      </c>
      <c r="UEI1" s="4" t="s">
        <v>37</v>
      </c>
      <c r="UEJ1" s="4" t="s">
        <v>37</v>
      </c>
      <c r="UEK1" s="4" t="s">
        <v>37</v>
      </c>
      <c r="UEL1" s="4" t="s">
        <v>37</v>
      </c>
      <c r="UEM1" s="4" t="s">
        <v>37</v>
      </c>
      <c r="UEN1" s="4" t="s">
        <v>37</v>
      </c>
      <c r="UEO1" s="4" t="s">
        <v>37</v>
      </c>
      <c r="UEP1" s="4" t="s">
        <v>37</v>
      </c>
      <c r="UEQ1" s="4" t="s">
        <v>37</v>
      </c>
      <c r="UER1" s="4" t="s">
        <v>37</v>
      </c>
      <c r="UES1" s="4" t="s">
        <v>37</v>
      </c>
      <c r="UET1" s="4" t="s">
        <v>37</v>
      </c>
      <c r="UEU1" s="4" t="s">
        <v>37</v>
      </c>
      <c r="UEV1" s="4" t="s">
        <v>37</v>
      </c>
      <c r="UEW1" s="4" t="s">
        <v>37</v>
      </c>
      <c r="UEX1" s="4" t="s">
        <v>37</v>
      </c>
      <c r="UEY1" s="4" t="s">
        <v>37</v>
      </c>
      <c r="UEZ1" s="4" t="s">
        <v>37</v>
      </c>
      <c r="UFA1" s="4" t="s">
        <v>37</v>
      </c>
      <c r="UFB1" s="4" t="s">
        <v>37</v>
      </c>
      <c r="UFC1" s="4" t="s">
        <v>37</v>
      </c>
      <c r="UFD1" s="4" t="s">
        <v>37</v>
      </c>
      <c r="UFE1" s="4" t="s">
        <v>37</v>
      </c>
      <c r="UFF1" s="4" t="s">
        <v>37</v>
      </c>
      <c r="UFG1" s="4" t="s">
        <v>37</v>
      </c>
      <c r="UFH1" s="4" t="s">
        <v>37</v>
      </c>
      <c r="UFI1" s="4" t="s">
        <v>37</v>
      </c>
      <c r="UFJ1" s="4" t="s">
        <v>37</v>
      </c>
      <c r="UFK1" s="4" t="s">
        <v>37</v>
      </c>
      <c r="UFL1" s="4" t="s">
        <v>37</v>
      </c>
      <c r="UFM1" s="4" t="s">
        <v>37</v>
      </c>
      <c r="UFN1" s="4" t="s">
        <v>37</v>
      </c>
      <c r="UFO1" s="4" t="s">
        <v>37</v>
      </c>
      <c r="UFP1" s="4" t="s">
        <v>37</v>
      </c>
      <c r="UFQ1" s="4" t="s">
        <v>37</v>
      </c>
      <c r="UFR1" s="4" t="s">
        <v>37</v>
      </c>
      <c r="UFS1" s="4" t="s">
        <v>37</v>
      </c>
      <c r="UFT1" s="4" t="s">
        <v>37</v>
      </c>
      <c r="UFU1" s="4" t="s">
        <v>37</v>
      </c>
      <c r="UFV1" s="4" t="s">
        <v>37</v>
      </c>
      <c r="UFW1" s="4" t="s">
        <v>37</v>
      </c>
      <c r="UFX1" s="4" t="s">
        <v>37</v>
      </c>
      <c r="UFY1" s="4" t="s">
        <v>37</v>
      </c>
      <c r="UFZ1" s="4" t="s">
        <v>37</v>
      </c>
      <c r="UGA1" s="4" t="s">
        <v>37</v>
      </c>
      <c r="UGB1" s="4" t="s">
        <v>37</v>
      </c>
      <c r="UGC1" s="4" t="s">
        <v>37</v>
      </c>
      <c r="UGD1" s="4" t="s">
        <v>37</v>
      </c>
      <c r="UGE1" s="4" t="s">
        <v>37</v>
      </c>
      <c r="UGF1" s="4" t="s">
        <v>37</v>
      </c>
      <c r="UGG1" s="4" t="s">
        <v>37</v>
      </c>
      <c r="UGH1" s="4" t="s">
        <v>37</v>
      </c>
      <c r="UGI1" s="4" t="s">
        <v>37</v>
      </c>
      <c r="UGJ1" s="4" t="s">
        <v>37</v>
      </c>
      <c r="UGK1" s="4" t="s">
        <v>37</v>
      </c>
      <c r="UGL1" s="4" t="s">
        <v>37</v>
      </c>
      <c r="UGM1" s="4" t="s">
        <v>37</v>
      </c>
      <c r="UGN1" s="4" t="s">
        <v>37</v>
      </c>
      <c r="UGO1" s="4" t="s">
        <v>37</v>
      </c>
      <c r="UGP1" s="4" t="s">
        <v>37</v>
      </c>
      <c r="UGQ1" s="4" t="s">
        <v>37</v>
      </c>
      <c r="UGR1" s="4" t="s">
        <v>37</v>
      </c>
      <c r="UGS1" s="4" t="s">
        <v>37</v>
      </c>
      <c r="UGT1" s="4" t="s">
        <v>37</v>
      </c>
      <c r="UGU1" s="4" t="s">
        <v>37</v>
      </c>
      <c r="UGV1" s="4" t="s">
        <v>37</v>
      </c>
      <c r="UGW1" s="4" t="s">
        <v>37</v>
      </c>
      <c r="UGX1" s="4" t="s">
        <v>37</v>
      </c>
      <c r="UGY1" s="4" t="s">
        <v>37</v>
      </c>
      <c r="UGZ1" s="4" t="s">
        <v>37</v>
      </c>
      <c r="UHA1" s="4" t="s">
        <v>37</v>
      </c>
      <c r="UHB1" s="4" t="s">
        <v>37</v>
      </c>
      <c r="UHC1" s="4" t="s">
        <v>37</v>
      </c>
      <c r="UHD1" s="4" t="s">
        <v>37</v>
      </c>
      <c r="UHE1" s="4" t="s">
        <v>37</v>
      </c>
      <c r="UHF1" s="4" t="s">
        <v>37</v>
      </c>
      <c r="UHG1" s="4" t="s">
        <v>37</v>
      </c>
      <c r="UHH1" s="4" t="s">
        <v>37</v>
      </c>
      <c r="UHI1" s="4" t="s">
        <v>37</v>
      </c>
      <c r="UHJ1" s="4" t="s">
        <v>37</v>
      </c>
      <c r="UHK1" s="4" t="s">
        <v>37</v>
      </c>
      <c r="UHL1" s="4" t="s">
        <v>37</v>
      </c>
      <c r="UHM1" s="4" t="s">
        <v>37</v>
      </c>
      <c r="UHN1" s="4" t="s">
        <v>37</v>
      </c>
      <c r="UHO1" s="4" t="s">
        <v>37</v>
      </c>
      <c r="UHP1" s="4" t="s">
        <v>37</v>
      </c>
      <c r="UHQ1" s="4" t="s">
        <v>37</v>
      </c>
      <c r="UHR1" s="4" t="s">
        <v>37</v>
      </c>
      <c r="UHS1" s="4" t="s">
        <v>37</v>
      </c>
      <c r="UHT1" s="4" t="s">
        <v>37</v>
      </c>
      <c r="UHU1" s="4" t="s">
        <v>37</v>
      </c>
      <c r="UHV1" s="4" t="s">
        <v>37</v>
      </c>
      <c r="UHW1" s="4" t="s">
        <v>37</v>
      </c>
      <c r="UHX1" s="4" t="s">
        <v>37</v>
      </c>
      <c r="UHY1" s="4" t="s">
        <v>37</v>
      </c>
      <c r="UHZ1" s="4" t="s">
        <v>37</v>
      </c>
      <c r="UIA1" s="4" t="s">
        <v>37</v>
      </c>
      <c r="UIB1" s="4" t="s">
        <v>37</v>
      </c>
      <c r="UIC1" s="4" t="s">
        <v>37</v>
      </c>
      <c r="UID1" s="4" t="s">
        <v>37</v>
      </c>
      <c r="UIE1" s="4" t="s">
        <v>37</v>
      </c>
      <c r="UIF1" s="4" t="s">
        <v>37</v>
      </c>
      <c r="UIG1" s="4" t="s">
        <v>37</v>
      </c>
      <c r="UIH1" s="4" t="s">
        <v>37</v>
      </c>
      <c r="UII1" s="4" t="s">
        <v>37</v>
      </c>
      <c r="UIJ1" s="4" t="s">
        <v>37</v>
      </c>
      <c r="UIK1" s="4" t="s">
        <v>37</v>
      </c>
      <c r="UIL1" s="4" t="s">
        <v>37</v>
      </c>
      <c r="UIM1" s="4" t="s">
        <v>37</v>
      </c>
      <c r="UIN1" s="4" t="s">
        <v>37</v>
      </c>
      <c r="UIO1" s="4" t="s">
        <v>37</v>
      </c>
      <c r="UIP1" s="4" t="s">
        <v>37</v>
      </c>
      <c r="UIQ1" s="4" t="s">
        <v>37</v>
      </c>
      <c r="UIR1" s="4" t="s">
        <v>37</v>
      </c>
      <c r="UIS1" s="4" t="s">
        <v>37</v>
      </c>
      <c r="UIT1" s="4" t="s">
        <v>37</v>
      </c>
      <c r="UIU1" s="4" t="s">
        <v>37</v>
      </c>
      <c r="UIV1" s="4" t="s">
        <v>37</v>
      </c>
      <c r="UIW1" s="4" t="s">
        <v>37</v>
      </c>
      <c r="UIX1" s="4" t="s">
        <v>37</v>
      </c>
      <c r="UIY1" s="4" t="s">
        <v>37</v>
      </c>
      <c r="UIZ1" s="4" t="s">
        <v>37</v>
      </c>
      <c r="UJA1" s="4" t="s">
        <v>37</v>
      </c>
      <c r="UJB1" s="4" t="s">
        <v>37</v>
      </c>
      <c r="UJC1" s="4" t="s">
        <v>37</v>
      </c>
      <c r="UJD1" s="4" t="s">
        <v>37</v>
      </c>
      <c r="UJE1" s="4" t="s">
        <v>37</v>
      </c>
      <c r="UJF1" s="4" t="s">
        <v>37</v>
      </c>
      <c r="UJG1" s="4" t="s">
        <v>37</v>
      </c>
      <c r="UJH1" s="4" t="s">
        <v>37</v>
      </c>
      <c r="UJI1" s="4" t="s">
        <v>37</v>
      </c>
      <c r="UJJ1" s="4" t="s">
        <v>37</v>
      </c>
      <c r="UJK1" s="4" t="s">
        <v>37</v>
      </c>
      <c r="UJL1" s="4" t="s">
        <v>37</v>
      </c>
      <c r="UJM1" s="4" t="s">
        <v>37</v>
      </c>
      <c r="UJN1" s="4" t="s">
        <v>37</v>
      </c>
      <c r="UJO1" s="4" t="s">
        <v>37</v>
      </c>
      <c r="UJP1" s="4" t="s">
        <v>37</v>
      </c>
      <c r="UJQ1" s="4" t="s">
        <v>37</v>
      </c>
      <c r="UJR1" s="4" t="s">
        <v>37</v>
      </c>
      <c r="UJS1" s="4" t="s">
        <v>37</v>
      </c>
      <c r="UJT1" s="4" t="s">
        <v>37</v>
      </c>
      <c r="UJU1" s="4" t="s">
        <v>37</v>
      </c>
      <c r="UJV1" s="4" t="s">
        <v>37</v>
      </c>
      <c r="UJW1" s="4" t="s">
        <v>37</v>
      </c>
      <c r="UJX1" s="4" t="s">
        <v>37</v>
      </c>
      <c r="UJY1" s="4" t="s">
        <v>37</v>
      </c>
      <c r="UJZ1" s="4" t="s">
        <v>37</v>
      </c>
      <c r="UKA1" s="4" t="s">
        <v>37</v>
      </c>
      <c r="UKB1" s="4" t="s">
        <v>37</v>
      </c>
      <c r="UKC1" s="4" t="s">
        <v>37</v>
      </c>
      <c r="UKD1" s="4" t="s">
        <v>37</v>
      </c>
      <c r="UKE1" s="4" t="s">
        <v>37</v>
      </c>
      <c r="UKF1" s="4" t="s">
        <v>37</v>
      </c>
      <c r="UKG1" s="4" t="s">
        <v>37</v>
      </c>
      <c r="UKH1" s="4" t="s">
        <v>37</v>
      </c>
      <c r="UKI1" s="4" t="s">
        <v>37</v>
      </c>
      <c r="UKJ1" s="4" t="s">
        <v>37</v>
      </c>
      <c r="UKK1" s="4" t="s">
        <v>37</v>
      </c>
      <c r="UKL1" s="4" t="s">
        <v>37</v>
      </c>
      <c r="UKM1" s="4" t="s">
        <v>37</v>
      </c>
      <c r="UKN1" s="4" t="s">
        <v>37</v>
      </c>
      <c r="UKO1" s="4" t="s">
        <v>37</v>
      </c>
      <c r="UKP1" s="4" t="s">
        <v>37</v>
      </c>
      <c r="UKQ1" s="4" t="s">
        <v>37</v>
      </c>
      <c r="UKR1" s="4" t="s">
        <v>37</v>
      </c>
      <c r="UKS1" s="4" t="s">
        <v>37</v>
      </c>
      <c r="UKT1" s="4" t="s">
        <v>37</v>
      </c>
      <c r="UKU1" s="4" t="s">
        <v>37</v>
      </c>
      <c r="UKV1" s="4" t="s">
        <v>37</v>
      </c>
      <c r="UKW1" s="4" t="s">
        <v>37</v>
      </c>
      <c r="UKX1" s="4" t="s">
        <v>37</v>
      </c>
      <c r="UKY1" s="4" t="s">
        <v>37</v>
      </c>
      <c r="UKZ1" s="4" t="s">
        <v>37</v>
      </c>
      <c r="ULA1" s="4" t="s">
        <v>37</v>
      </c>
      <c r="ULB1" s="4" t="s">
        <v>37</v>
      </c>
      <c r="ULC1" s="4" t="s">
        <v>37</v>
      </c>
      <c r="ULD1" s="4" t="s">
        <v>37</v>
      </c>
      <c r="ULE1" s="4" t="s">
        <v>37</v>
      </c>
      <c r="ULF1" s="4" t="s">
        <v>37</v>
      </c>
      <c r="ULG1" s="4" t="s">
        <v>37</v>
      </c>
      <c r="ULH1" s="4" t="s">
        <v>37</v>
      </c>
      <c r="ULI1" s="4" t="s">
        <v>37</v>
      </c>
      <c r="ULJ1" s="4" t="s">
        <v>37</v>
      </c>
      <c r="ULK1" s="4" t="s">
        <v>37</v>
      </c>
      <c r="ULL1" s="4" t="s">
        <v>37</v>
      </c>
      <c r="ULM1" s="4" t="s">
        <v>37</v>
      </c>
      <c r="ULN1" s="4" t="s">
        <v>37</v>
      </c>
      <c r="ULO1" s="4" t="s">
        <v>37</v>
      </c>
      <c r="ULP1" s="4" t="s">
        <v>37</v>
      </c>
      <c r="ULQ1" s="4" t="s">
        <v>37</v>
      </c>
      <c r="ULR1" s="4" t="s">
        <v>37</v>
      </c>
      <c r="ULS1" s="4" t="s">
        <v>37</v>
      </c>
      <c r="ULT1" s="4" t="s">
        <v>37</v>
      </c>
      <c r="ULU1" s="4" t="s">
        <v>37</v>
      </c>
      <c r="ULV1" s="4" t="s">
        <v>37</v>
      </c>
      <c r="ULW1" s="4" t="s">
        <v>37</v>
      </c>
      <c r="ULX1" s="4" t="s">
        <v>37</v>
      </c>
      <c r="ULY1" s="4" t="s">
        <v>37</v>
      </c>
      <c r="ULZ1" s="4" t="s">
        <v>37</v>
      </c>
      <c r="UMA1" s="4" t="s">
        <v>37</v>
      </c>
      <c r="UMB1" s="4" t="s">
        <v>37</v>
      </c>
      <c r="UMC1" s="4" t="s">
        <v>37</v>
      </c>
      <c r="UMD1" s="4" t="s">
        <v>37</v>
      </c>
      <c r="UME1" s="4" t="s">
        <v>37</v>
      </c>
      <c r="UMF1" s="4" t="s">
        <v>37</v>
      </c>
      <c r="UMG1" s="4" t="s">
        <v>37</v>
      </c>
      <c r="UMH1" s="4" t="s">
        <v>37</v>
      </c>
      <c r="UMI1" s="4" t="s">
        <v>37</v>
      </c>
      <c r="UMJ1" s="4" t="s">
        <v>37</v>
      </c>
      <c r="UMK1" s="4" t="s">
        <v>37</v>
      </c>
      <c r="UML1" s="4" t="s">
        <v>37</v>
      </c>
      <c r="UMM1" s="4" t="s">
        <v>37</v>
      </c>
      <c r="UMN1" s="4" t="s">
        <v>37</v>
      </c>
      <c r="UMO1" s="4" t="s">
        <v>37</v>
      </c>
      <c r="UMP1" s="4" t="s">
        <v>37</v>
      </c>
      <c r="UMQ1" s="4" t="s">
        <v>37</v>
      </c>
      <c r="UMR1" s="4" t="s">
        <v>37</v>
      </c>
      <c r="UMS1" s="4" t="s">
        <v>37</v>
      </c>
      <c r="UMT1" s="4" t="s">
        <v>37</v>
      </c>
      <c r="UMU1" s="4" t="s">
        <v>37</v>
      </c>
      <c r="UMV1" s="4" t="s">
        <v>37</v>
      </c>
      <c r="UMW1" s="4" t="s">
        <v>37</v>
      </c>
      <c r="UMX1" s="4" t="s">
        <v>37</v>
      </c>
      <c r="UMY1" s="4" t="s">
        <v>37</v>
      </c>
      <c r="UMZ1" s="4" t="s">
        <v>37</v>
      </c>
      <c r="UNA1" s="4" t="s">
        <v>37</v>
      </c>
      <c r="UNB1" s="4" t="s">
        <v>37</v>
      </c>
      <c r="UNC1" s="4" t="s">
        <v>37</v>
      </c>
      <c r="UND1" s="4" t="s">
        <v>37</v>
      </c>
      <c r="UNE1" s="4" t="s">
        <v>37</v>
      </c>
      <c r="UNF1" s="4" t="s">
        <v>37</v>
      </c>
      <c r="UNG1" s="4" t="s">
        <v>37</v>
      </c>
      <c r="UNH1" s="4" t="s">
        <v>37</v>
      </c>
      <c r="UNI1" s="4" t="s">
        <v>37</v>
      </c>
      <c r="UNJ1" s="4" t="s">
        <v>37</v>
      </c>
      <c r="UNK1" s="4" t="s">
        <v>37</v>
      </c>
      <c r="UNL1" s="4" t="s">
        <v>37</v>
      </c>
      <c r="UNM1" s="4" t="s">
        <v>37</v>
      </c>
      <c r="UNN1" s="4" t="s">
        <v>37</v>
      </c>
      <c r="UNO1" s="4" t="s">
        <v>37</v>
      </c>
      <c r="UNP1" s="4" t="s">
        <v>37</v>
      </c>
      <c r="UNQ1" s="4" t="s">
        <v>37</v>
      </c>
      <c r="UNR1" s="4" t="s">
        <v>37</v>
      </c>
      <c r="UNS1" s="4" t="s">
        <v>37</v>
      </c>
      <c r="UNT1" s="4" t="s">
        <v>37</v>
      </c>
      <c r="UNU1" s="4" t="s">
        <v>37</v>
      </c>
      <c r="UNV1" s="4" t="s">
        <v>37</v>
      </c>
      <c r="UNW1" s="4" t="s">
        <v>37</v>
      </c>
      <c r="UNX1" s="4" t="s">
        <v>37</v>
      </c>
      <c r="UNY1" s="4" t="s">
        <v>37</v>
      </c>
      <c r="UNZ1" s="4" t="s">
        <v>37</v>
      </c>
      <c r="UOA1" s="4" t="s">
        <v>37</v>
      </c>
      <c r="UOB1" s="4" t="s">
        <v>37</v>
      </c>
      <c r="UOC1" s="4" t="s">
        <v>37</v>
      </c>
      <c r="UOD1" s="4" t="s">
        <v>37</v>
      </c>
      <c r="UOE1" s="4" t="s">
        <v>37</v>
      </c>
      <c r="UOF1" s="4" t="s">
        <v>37</v>
      </c>
      <c r="UOG1" s="4" t="s">
        <v>37</v>
      </c>
      <c r="UOH1" s="4" t="s">
        <v>37</v>
      </c>
      <c r="UOI1" s="4" t="s">
        <v>37</v>
      </c>
      <c r="UOJ1" s="4" t="s">
        <v>37</v>
      </c>
      <c r="UOK1" s="4" t="s">
        <v>37</v>
      </c>
      <c r="UOL1" s="4" t="s">
        <v>37</v>
      </c>
      <c r="UOM1" s="4" t="s">
        <v>37</v>
      </c>
      <c r="UON1" s="4" t="s">
        <v>37</v>
      </c>
      <c r="UOO1" s="4" t="s">
        <v>37</v>
      </c>
      <c r="UOP1" s="4" t="s">
        <v>37</v>
      </c>
      <c r="UOQ1" s="4" t="s">
        <v>37</v>
      </c>
      <c r="UOR1" s="4" t="s">
        <v>37</v>
      </c>
      <c r="UOS1" s="4" t="s">
        <v>37</v>
      </c>
      <c r="UOT1" s="4" t="s">
        <v>37</v>
      </c>
      <c r="UOU1" s="4" t="s">
        <v>37</v>
      </c>
      <c r="UOV1" s="4" t="s">
        <v>37</v>
      </c>
      <c r="UOW1" s="4" t="s">
        <v>37</v>
      </c>
      <c r="UOX1" s="4" t="s">
        <v>37</v>
      </c>
      <c r="UOY1" s="4" t="s">
        <v>37</v>
      </c>
      <c r="UOZ1" s="4" t="s">
        <v>37</v>
      </c>
      <c r="UPA1" s="4" t="s">
        <v>37</v>
      </c>
      <c r="UPB1" s="4" t="s">
        <v>37</v>
      </c>
      <c r="UPC1" s="4" t="s">
        <v>37</v>
      </c>
      <c r="UPD1" s="4" t="s">
        <v>37</v>
      </c>
      <c r="UPE1" s="4" t="s">
        <v>37</v>
      </c>
      <c r="UPF1" s="4" t="s">
        <v>37</v>
      </c>
      <c r="UPG1" s="4" t="s">
        <v>37</v>
      </c>
      <c r="UPH1" s="4" t="s">
        <v>37</v>
      </c>
      <c r="UPI1" s="4" t="s">
        <v>37</v>
      </c>
      <c r="UPJ1" s="4" t="s">
        <v>37</v>
      </c>
      <c r="UPK1" s="4" t="s">
        <v>37</v>
      </c>
      <c r="UPL1" s="4" t="s">
        <v>37</v>
      </c>
      <c r="UPM1" s="4" t="s">
        <v>37</v>
      </c>
      <c r="UPN1" s="4" t="s">
        <v>37</v>
      </c>
      <c r="UPO1" s="4" t="s">
        <v>37</v>
      </c>
      <c r="UPP1" s="4" t="s">
        <v>37</v>
      </c>
      <c r="UPQ1" s="4" t="s">
        <v>37</v>
      </c>
      <c r="UPR1" s="4" t="s">
        <v>37</v>
      </c>
      <c r="UPS1" s="4" t="s">
        <v>37</v>
      </c>
      <c r="UPT1" s="4" t="s">
        <v>37</v>
      </c>
      <c r="UPU1" s="4" t="s">
        <v>37</v>
      </c>
      <c r="UPV1" s="4" t="s">
        <v>37</v>
      </c>
      <c r="UPW1" s="4" t="s">
        <v>37</v>
      </c>
      <c r="UPX1" s="4" t="s">
        <v>37</v>
      </c>
      <c r="UPY1" s="4" t="s">
        <v>37</v>
      </c>
      <c r="UPZ1" s="4" t="s">
        <v>37</v>
      </c>
      <c r="UQA1" s="4" t="s">
        <v>37</v>
      </c>
      <c r="UQB1" s="4" t="s">
        <v>37</v>
      </c>
      <c r="UQC1" s="4" t="s">
        <v>37</v>
      </c>
      <c r="UQD1" s="4" t="s">
        <v>37</v>
      </c>
      <c r="UQE1" s="4" t="s">
        <v>37</v>
      </c>
      <c r="UQF1" s="4" t="s">
        <v>37</v>
      </c>
      <c r="UQG1" s="4" t="s">
        <v>37</v>
      </c>
      <c r="UQH1" s="4" t="s">
        <v>37</v>
      </c>
      <c r="UQI1" s="4" t="s">
        <v>37</v>
      </c>
      <c r="UQJ1" s="4" t="s">
        <v>37</v>
      </c>
      <c r="UQK1" s="4" t="s">
        <v>37</v>
      </c>
      <c r="UQL1" s="4" t="s">
        <v>37</v>
      </c>
      <c r="UQM1" s="4" t="s">
        <v>37</v>
      </c>
      <c r="UQN1" s="4" t="s">
        <v>37</v>
      </c>
      <c r="UQO1" s="4" t="s">
        <v>37</v>
      </c>
      <c r="UQP1" s="4" t="s">
        <v>37</v>
      </c>
      <c r="UQQ1" s="4" t="s">
        <v>37</v>
      </c>
      <c r="UQR1" s="4" t="s">
        <v>37</v>
      </c>
      <c r="UQS1" s="4" t="s">
        <v>37</v>
      </c>
      <c r="UQT1" s="4" t="s">
        <v>37</v>
      </c>
      <c r="UQU1" s="4" t="s">
        <v>37</v>
      </c>
      <c r="UQV1" s="4" t="s">
        <v>37</v>
      </c>
      <c r="UQW1" s="4" t="s">
        <v>37</v>
      </c>
      <c r="UQX1" s="4" t="s">
        <v>37</v>
      </c>
      <c r="UQY1" s="4" t="s">
        <v>37</v>
      </c>
      <c r="UQZ1" s="4" t="s">
        <v>37</v>
      </c>
      <c r="URA1" s="4" t="s">
        <v>37</v>
      </c>
      <c r="URB1" s="4" t="s">
        <v>37</v>
      </c>
      <c r="URC1" s="4" t="s">
        <v>37</v>
      </c>
      <c r="URD1" s="4" t="s">
        <v>37</v>
      </c>
      <c r="URE1" s="4" t="s">
        <v>37</v>
      </c>
      <c r="URF1" s="4" t="s">
        <v>37</v>
      </c>
      <c r="URG1" s="4" t="s">
        <v>37</v>
      </c>
      <c r="URH1" s="4" t="s">
        <v>37</v>
      </c>
      <c r="URI1" s="4" t="s">
        <v>37</v>
      </c>
      <c r="URJ1" s="4" t="s">
        <v>37</v>
      </c>
      <c r="URK1" s="4" t="s">
        <v>37</v>
      </c>
      <c r="URL1" s="4" t="s">
        <v>37</v>
      </c>
      <c r="URM1" s="4" t="s">
        <v>37</v>
      </c>
      <c r="URN1" s="4" t="s">
        <v>37</v>
      </c>
      <c r="URO1" s="4" t="s">
        <v>37</v>
      </c>
      <c r="URP1" s="4" t="s">
        <v>37</v>
      </c>
      <c r="URQ1" s="4" t="s">
        <v>37</v>
      </c>
      <c r="URR1" s="4" t="s">
        <v>37</v>
      </c>
      <c r="URS1" s="4" t="s">
        <v>37</v>
      </c>
      <c r="URT1" s="4" t="s">
        <v>37</v>
      </c>
      <c r="URU1" s="4" t="s">
        <v>37</v>
      </c>
      <c r="URV1" s="4" t="s">
        <v>37</v>
      </c>
      <c r="URW1" s="4" t="s">
        <v>37</v>
      </c>
      <c r="URX1" s="4" t="s">
        <v>37</v>
      </c>
      <c r="URY1" s="4" t="s">
        <v>37</v>
      </c>
      <c r="URZ1" s="4" t="s">
        <v>37</v>
      </c>
      <c r="USA1" s="4" t="s">
        <v>37</v>
      </c>
      <c r="USB1" s="4" t="s">
        <v>37</v>
      </c>
      <c r="USC1" s="4" t="s">
        <v>37</v>
      </c>
      <c r="USD1" s="4" t="s">
        <v>37</v>
      </c>
      <c r="USE1" s="4" t="s">
        <v>37</v>
      </c>
      <c r="USF1" s="4" t="s">
        <v>37</v>
      </c>
      <c r="USG1" s="4" t="s">
        <v>37</v>
      </c>
      <c r="USH1" s="4" t="s">
        <v>37</v>
      </c>
      <c r="USI1" s="4" t="s">
        <v>37</v>
      </c>
      <c r="USJ1" s="4" t="s">
        <v>37</v>
      </c>
      <c r="USK1" s="4" t="s">
        <v>37</v>
      </c>
      <c r="USL1" s="4" t="s">
        <v>37</v>
      </c>
      <c r="USM1" s="4" t="s">
        <v>37</v>
      </c>
      <c r="USN1" s="4" t="s">
        <v>37</v>
      </c>
      <c r="USO1" s="4" t="s">
        <v>37</v>
      </c>
      <c r="USP1" s="4" t="s">
        <v>37</v>
      </c>
      <c r="USQ1" s="4" t="s">
        <v>37</v>
      </c>
      <c r="USR1" s="4" t="s">
        <v>37</v>
      </c>
      <c r="USS1" s="4" t="s">
        <v>37</v>
      </c>
      <c r="UST1" s="4" t="s">
        <v>37</v>
      </c>
      <c r="USU1" s="4" t="s">
        <v>37</v>
      </c>
      <c r="USV1" s="4" t="s">
        <v>37</v>
      </c>
      <c r="USW1" s="4" t="s">
        <v>37</v>
      </c>
      <c r="USX1" s="4" t="s">
        <v>37</v>
      </c>
      <c r="USY1" s="4" t="s">
        <v>37</v>
      </c>
      <c r="USZ1" s="4" t="s">
        <v>37</v>
      </c>
      <c r="UTA1" s="4" t="s">
        <v>37</v>
      </c>
      <c r="UTB1" s="4" t="s">
        <v>37</v>
      </c>
      <c r="UTC1" s="4" t="s">
        <v>37</v>
      </c>
      <c r="UTD1" s="4" t="s">
        <v>37</v>
      </c>
      <c r="UTE1" s="4" t="s">
        <v>37</v>
      </c>
      <c r="UTF1" s="4" t="s">
        <v>37</v>
      </c>
      <c r="UTG1" s="4" t="s">
        <v>37</v>
      </c>
      <c r="UTH1" s="4" t="s">
        <v>37</v>
      </c>
      <c r="UTI1" s="4" t="s">
        <v>37</v>
      </c>
      <c r="UTJ1" s="4" t="s">
        <v>37</v>
      </c>
      <c r="UTK1" s="4" t="s">
        <v>37</v>
      </c>
      <c r="UTL1" s="4" t="s">
        <v>37</v>
      </c>
      <c r="UTM1" s="4" t="s">
        <v>37</v>
      </c>
      <c r="UTN1" s="4" t="s">
        <v>37</v>
      </c>
      <c r="UTO1" s="4" t="s">
        <v>37</v>
      </c>
      <c r="UTP1" s="4" t="s">
        <v>37</v>
      </c>
      <c r="UTQ1" s="4" t="s">
        <v>37</v>
      </c>
      <c r="UTR1" s="4" t="s">
        <v>37</v>
      </c>
      <c r="UTS1" s="4" t="s">
        <v>37</v>
      </c>
      <c r="UTT1" s="4" t="s">
        <v>37</v>
      </c>
      <c r="UTU1" s="4" t="s">
        <v>37</v>
      </c>
      <c r="UTV1" s="4" t="s">
        <v>37</v>
      </c>
      <c r="UTW1" s="4" t="s">
        <v>37</v>
      </c>
      <c r="UTX1" s="4" t="s">
        <v>37</v>
      </c>
      <c r="UTY1" s="4" t="s">
        <v>37</v>
      </c>
      <c r="UTZ1" s="4" t="s">
        <v>37</v>
      </c>
      <c r="UUA1" s="4" t="s">
        <v>37</v>
      </c>
      <c r="UUB1" s="4" t="s">
        <v>37</v>
      </c>
      <c r="UUC1" s="4" t="s">
        <v>37</v>
      </c>
      <c r="UUD1" s="4" t="s">
        <v>37</v>
      </c>
      <c r="UUE1" s="4" t="s">
        <v>37</v>
      </c>
      <c r="UUF1" s="4" t="s">
        <v>37</v>
      </c>
      <c r="UUG1" s="4" t="s">
        <v>37</v>
      </c>
      <c r="UUH1" s="4" t="s">
        <v>37</v>
      </c>
      <c r="UUI1" s="4" t="s">
        <v>37</v>
      </c>
      <c r="UUJ1" s="4" t="s">
        <v>37</v>
      </c>
      <c r="UUK1" s="4" t="s">
        <v>37</v>
      </c>
      <c r="UUL1" s="4" t="s">
        <v>37</v>
      </c>
      <c r="UUM1" s="4" t="s">
        <v>37</v>
      </c>
      <c r="UUN1" s="4" t="s">
        <v>37</v>
      </c>
      <c r="UUO1" s="4" t="s">
        <v>37</v>
      </c>
      <c r="UUP1" s="4" t="s">
        <v>37</v>
      </c>
      <c r="UUQ1" s="4" t="s">
        <v>37</v>
      </c>
      <c r="UUR1" s="4" t="s">
        <v>37</v>
      </c>
      <c r="UUS1" s="4" t="s">
        <v>37</v>
      </c>
      <c r="UUT1" s="4" t="s">
        <v>37</v>
      </c>
      <c r="UUU1" s="4" t="s">
        <v>37</v>
      </c>
      <c r="UUV1" s="4" t="s">
        <v>37</v>
      </c>
      <c r="UUW1" s="4" t="s">
        <v>37</v>
      </c>
      <c r="UUX1" s="4" t="s">
        <v>37</v>
      </c>
      <c r="UUY1" s="4" t="s">
        <v>37</v>
      </c>
      <c r="UUZ1" s="4" t="s">
        <v>37</v>
      </c>
      <c r="UVA1" s="4" t="s">
        <v>37</v>
      </c>
      <c r="UVB1" s="4" t="s">
        <v>37</v>
      </c>
      <c r="UVC1" s="4" t="s">
        <v>37</v>
      </c>
      <c r="UVD1" s="4" t="s">
        <v>37</v>
      </c>
      <c r="UVE1" s="4" t="s">
        <v>37</v>
      </c>
      <c r="UVF1" s="4" t="s">
        <v>37</v>
      </c>
      <c r="UVG1" s="4" t="s">
        <v>37</v>
      </c>
      <c r="UVH1" s="4" t="s">
        <v>37</v>
      </c>
      <c r="UVI1" s="4" t="s">
        <v>37</v>
      </c>
      <c r="UVJ1" s="4" t="s">
        <v>37</v>
      </c>
      <c r="UVK1" s="4" t="s">
        <v>37</v>
      </c>
      <c r="UVL1" s="4" t="s">
        <v>37</v>
      </c>
      <c r="UVM1" s="4" t="s">
        <v>37</v>
      </c>
      <c r="UVN1" s="4" t="s">
        <v>37</v>
      </c>
      <c r="UVO1" s="4" t="s">
        <v>37</v>
      </c>
      <c r="UVP1" s="4" t="s">
        <v>37</v>
      </c>
      <c r="UVQ1" s="4" t="s">
        <v>37</v>
      </c>
      <c r="UVR1" s="4" t="s">
        <v>37</v>
      </c>
      <c r="UVS1" s="4" t="s">
        <v>37</v>
      </c>
      <c r="UVT1" s="4" t="s">
        <v>37</v>
      </c>
      <c r="UVU1" s="4" t="s">
        <v>37</v>
      </c>
      <c r="UVV1" s="4" t="s">
        <v>37</v>
      </c>
      <c r="UVW1" s="4" t="s">
        <v>37</v>
      </c>
      <c r="UVX1" s="4" t="s">
        <v>37</v>
      </c>
      <c r="UVY1" s="4" t="s">
        <v>37</v>
      </c>
      <c r="UVZ1" s="4" t="s">
        <v>37</v>
      </c>
      <c r="UWA1" s="4" t="s">
        <v>37</v>
      </c>
      <c r="UWB1" s="4" t="s">
        <v>37</v>
      </c>
      <c r="UWC1" s="4" t="s">
        <v>37</v>
      </c>
      <c r="UWD1" s="4" t="s">
        <v>37</v>
      </c>
      <c r="UWE1" s="4" t="s">
        <v>37</v>
      </c>
      <c r="UWF1" s="4" t="s">
        <v>37</v>
      </c>
      <c r="UWG1" s="4" t="s">
        <v>37</v>
      </c>
      <c r="UWH1" s="4" t="s">
        <v>37</v>
      </c>
      <c r="UWI1" s="4" t="s">
        <v>37</v>
      </c>
      <c r="UWJ1" s="4" t="s">
        <v>37</v>
      </c>
      <c r="UWK1" s="4" t="s">
        <v>37</v>
      </c>
      <c r="UWL1" s="4" t="s">
        <v>37</v>
      </c>
      <c r="UWM1" s="4" t="s">
        <v>37</v>
      </c>
      <c r="UWN1" s="4" t="s">
        <v>37</v>
      </c>
      <c r="UWO1" s="4" t="s">
        <v>37</v>
      </c>
      <c r="UWP1" s="4" t="s">
        <v>37</v>
      </c>
      <c r="UWQ1" s="4" t="s">
        <v>37</v>
      </c>
      <c r="UWR1" s="4" t="s">
        <v>37</v>
      </c>
      <c r="UWS1" s="4" t="s">
        <v>37</v>
      </c>
      <c r="UWT1" s="4" t="s">
        <v>37</v>
      </c>
      <c r="UWU1" s="4" t="s">
        <v>37</v>
      </c>
      <c r="UWV1" s="4" t="s">
        <v>37</v>
      </c>
      <c r="UWW1" s="4" t="s">
        <v>37</v>
      </c>
      <c r="UWX1" s="4" t="s">
        <v>37</v>
      </c>
      <c r="UWY1" s="4" t="s">
        <v>37</v>
      </c>
      <c r="UWZ1" s="4" t="s">
        <v>37</v>
      </c>
      <c r="UXA1" s="4" t="s">
        <v>37</v>
      </c>
      <c r="UXB1" s="4" t="s">
        <v>37</v>
      </c>
      <c r="UXC1" s="4" t="s">
        <v>37</v>
      </c>
      <c r="UXD1" s="4" t="s">
        <v>37</v>
      </c>
      <c r="UXE1" s="4" t="s">
        <v>37</v>
      </c>
      <c r="UXF1" s="4" t="s">
        <v>37</v>
      </c>
      <c r="UXG1" s="4" t="s">
        <v>37</v>
      </c>
      <c r="UXH1" s="4" t="s">
        <v>37</v>
      </c>
      <c r="UXI1" s="4" t="s">
        <v>37</v>
      </c>
      <c r="UXJ1" s="4" t="s">
        <v>37</v>
      </c>
      <c r="UXK1" s="4" t="s">
        <v>37</v>
      </c>
      <c r="UXL1" s="4" t="s">
        <v>37</v>
      </c>
      <c r="UXM1" s="4" t="s">
        <v>37</v>
      </c>
      <c r="UXN1" s="4" t="s">
        <v>37</v>
      </c>
      <c r="UXO1" s="4" t="s">
        <v>37</v>
      </c>
      <c r="UXP1" s="4" t="s">
        <v>37</v>
      </c>
      <c r="UXQ1" s="4" t="s">
        <v>37</v>
      </c>
      <c r="UXR1" s="4" t="s">
        <v>37</v>
      </c>
      <c r="UXS1" s="4" t="s">
        <v>37</v>
      </c>
      <c r="UXT1" s="4" t="s">
        <v>37</v>
      </c>
      <c r="UXU1" s="4" t="s">
        <v>37</v>
      </c>
      <c r="UXV1" s="4" t="s">
        <v>37</v>
      </c>
      <c r="UXW1" s="4" t="s">
        <v>37</v>
      </c>
      <c r="UXX1" s="4" t="s">
        <v>37</v>
      </c>
      <c r="UXY1" s="4" t="s">
        <v>37</v>
      </c>
      <c r="UXZ1" s="4" t="s">
        <v>37</v>
      </c>
      <c r="UYA1" s="4" t="s">
        <v>37</v>
      </c>
      <c r="UYB1" s="4" t="s">
        <v>37</v>
      </c>
      <c r="UYC1" s="4" t="s">
        <v>37</v>
      </c>
      <c r="UYD1" s="4" t="s">
        <v>37</v>
      </c>
      <c r="UYE1" s="4" t="s">
        <v>37</v>
      </c>
      <c r="UYF1" s="4" t="s">
        <v>37</v>
      </c>
      <c r="UYG1" s="4" t="s">
        <v>37</v>
      </c>
      <c r="UYH1" s="4" t="s">
        <v>37</v>
      </c>
      <c r="UYI1" s="4" t="s">
        <v>37</v>
      </c>
      <c r="UYJ1" s="4" t="s">
        <v>37</v>
      </c>
      <c r="UYK1" s="4" t="s">
        <v>37</v>
      </c>
      <c r="UYL1" s="4" t="s">
        <v>37</v>
      </c>
      <c r="UYM1" s="4" t="s">
        <v>37</v>
      </c>
      <c r="UYN1" s="4" t="s">
        <v>37</v>
      </c>
      <c r="UYO1" s="4" t="s">
        <v>37</v>
      </c>
      <c r="UYP1" s="4" t="s">
        <v>37</v>
      </c>
      <c r="UYQ1" s="4" t="s">
        <v>37</v>
      </c>
      <c r="UYR1" s="4" t="s">
        <v>37</v>
      </c>
      <c r="UYS1" s="4" t="s">
        <v>37</v>
      </c>
      <c r="UYT1" s="4" t="s">
        <v>37</v>
      </c>
      <c r="UYU1" s="4" t="s">
        <v>37</v>
      </c>
      <c r="UYV1" s="4" t="s">
        <v>37</v>
      </c>
      <c r="UYW1" s="4" t="s">
        <v>37</v>
      </c>
      <c r="UYX1" s="4" t="s">
        <v>37</v>
      </c>
      <c r="UYY1" s="4" t="s">
        <v>37</v>
      </c>
      <c r="UYZ1" s="4" t="s">
        <v>37</v>
      </c>
      <c r="UZA1" s="4" t="s">
        <v>37</v>
      </c>
      <c r="UZB1" s="4" t="s">
        <v>37</v>
      </c>
      <c r="UZC1" s="4" t="s">
        <v>37</v>
      </c>
      <c r="UZD1" s="4" t="s">
        <v>37</v>
      </c>
      <c r="UZE1" s="4" t="s">
        <v>37</v>
      </c>
      <c r="UZF1" s="4" t="s">
        <v>37</v>
      </c>
      <c r="UZG1" s="4" t="s">
        <v>37</v>
      </c>
      <c r="UZH1" s="4" t="s">
        <v>37</v>
      </c>
      <c r="UZI1" s="4" t="s">
        <v>37</v>
      </c>
      <c r="UZJ1" s="4" t="s">
        <v>37</v>
      </c>
      <c r="UZK1" s="4" t="s">
        <v>37</v>
      </c>
      <c r="UZL1" s="4" t="s">
        <v>37</v>
      </c>
      <c r="UZM1" s="4" t="s">
        <v>37</v>
      </c>
      <c r="UZN1" s="4" t="s">
        <v>37</v>
      </c>
      <c r="UZO1" s="4" t="s">
        <v>37</v>
      </c>
      <c r="UZP1" s="4" t="s">
        <v>37</v>
      </c>
      <c r="UZQ1" s="4" t="s">
        <v>37</v>
      </c>
      <c r="UZR1" s="4" t="s">
        <v>37</v>
      </c>
      <c r="UZS1" s="4" t="s">
        <v>37</v>
      </c>
      <c r="UZT1" s="4" t="s">
        <v>37</v>
      </c>
      <c r="UZU1" s="4" t="s">
        <v>37</v>
      </c>
      <c r="UZV1" s="4" t="s">
        <v>37</v>
      </c>
      <c r="UZW1" s="4" t="s">
        <v>37</v>
      </c>
      <c r="UZX1" s="4" t="s">
        <v>37</v>
      </c>
      <c r="UZY1" s="4" t="s">
        <v>37</v>
      </c>
      <c r="UZZ1" s="4" t="s">
        <v>37</v>
      </c>
      <c r="VAA1" s="4" t="s">
        <v>37</v>
      </c>
      <c r="VAB1" s="4" t="s">
        <v>37</v>
      </c>
      <c r="VAC1" s="4" t="s">
        <v>37</v>
      </c>
      <c r="VAD1" s="4" t="s">
        <v>37</v>
      </c>
      <c r="VAE1" s="4" t="s">
        <v>37</v>
      </c>
      <c r="VAF1" s="4" t="s">
        <v>37</v>
      </c>
      <c r="VAG1" s="4" t="s">
        <v>37</v>
      </c>
      <c r="VAH1" s="4" t="s">
        <v>37</v>
      </c>
      <c r="VAI1" s="4" t="s">
        <v>37</v>
      </c>
      <c r="VAJ1" s="4" t="s">
        <v>37</v>
      </c>
      <c r="VAK1" s="4" t="s">
        <v>37</v>
      </c>
      <c r="VAL1" s="4" t="s">
        <v>37</v>
      </c>
      <c r="VAM1" s="4" t="s">
        <v>37</v>
      </c>
      <c r="VAN1" s="4" t="s">
        <v>37</v>
      </c>
      <c r="VAO1" s="4" t="s">
        <v>37</v>
      </c>
      <c r="VAP1" s="4" t="s">
        <v>37</v>
      </c>
      <c r="VAQ1" s="4" t="s">
        <v>37</v>
      </c>
      <c r="VAR1" s="4" t="s">
        <v>37</v>
      </c>
      <c r="VAS1" s="4" t="s">
        <v>37</v>
      </c>
      <c r="VAT1" s="4" t="s">
        <v>37</v>
      </c>
      <c r="VAU1" s="4" t="s">
        <v>37</v>
      </c>
      <c r="VAV1" s="4" t="s">
        <v>37</v>
      </c>
      <c r="VAW1" s="4" t="s">
        <v>37</v>
      </c>
      <c r="VAX1" s="4" t="s">
        <v>37</v>
      </c>
      <c r="VAY1" s="4" t="s">
        <v>37</v>
      </c>
      <c r="VAZ1" s="4" t="s">
        <v>37</v>
      </c>
      <c r="VBA1" s="4" t="s">
        <v>37</v>
      </c>
      <c r="VBB1" s="4" t="s">
        <v>37</v>
      </c>
      <c r="VBC1" s="4" t="s">
        <v>37</v>
      </c>
      <c r="VBD1" s="4" t="s">
        <v>37</v>
      </c>
      <c r="VBE1" s="4" t="s">
        <v>37</v>
      </c>
      <c r="VBF1" s="4" t="s">
        <v>37</v>
      </c>
      <c r="VBG1" s="4" t="s">
        <v>37</v>
      </c>
      <c r="VBH1" s="4" t="s">
        <v>37</v>
      </c>
      <c r="VBI1" s="4" t="s">
        <v>37</v>
      </c>
      <c r="VBJ1" s="4" t="s">
        <v>37</v>
      </c>
      <c r="VBK1" s="4" t="s">
        <v>37</v>
      </c>
      <c r="VBL1" s="4" t="s">
        <v>37</v>
      </c>
      <c r="VBM1" s="4" t="s">
        <v>37</v>
      </c>
      <c r="VBN1" s="4" t="s">
        <v>37</v>
      </c>
      <c r="VBO1" s="4" t="s">
        <v>37</v>
      </c>
      <c r="VBP1" s="4" t="s">
        <v>37</v>
      </c>
      <c r="VBQ1" s="4" t="s">
        <v>37</v>
      </c>
      <c r="VBR1" s="4" t="s">
        <v>37</v>
      </c>
      <c r="VBS1" s="4" t="s">
        <v>37</v>
      </c>
      <c r="VBT1" s="4" t="s">
        <v>37</v>
      </c>
      <c r="VBU1" s="4" t="s">
        <v>37</v>
      </c>
      <c r="VBV1" s="4" t="s">
        <v>37</v>
      </c>
      <c r="VBW1" s="4" t="s">
        <v>37</v>
      </c>
      <c r="VBX1" s="4" t="s">
        <v>37</v>
      </c>
      <c r="VBY1" s="4" t="s">
        <v>37</v>
      </c>
      <c r="VBZ1" s="4" t="s">
        <v>37</v>
      </c>
      <c r="VCA1" s="4" t="s">
        <v>37</v>
      </c>
      <c r="VCB1" s="4" t="s">
        <v>37</v>
      </c>
      <c r="VCC1" s="4" t="s">
        <v>37</v>
      </c>
      <c r="VCD1" s="4" t="s">
        <v>37</v>
      </c>
      <c r="VCE1" s="4" t="s">
        <v>37</v>
      </c>
      <c r="VCF1" s="4" t="s">
        <v>37</v>
      </c>
      <c r="VCG1" s="4" t="s">
        <v>37</v>
      </c>
      <c r="VCH1" s="4" t="s">
        <v>37</v>
      </c>
      <c r="VCI1" s="4" t="s">
        <v>37</v>
      </c>
      <c r="VCJ1" s="4" t="s">
        <v>37</v>
      </c>
      <c r="VCK1" s="4" t="s">
        <v>37</v>
      </c>
      <c r="VCL1" s="4" t="s">
        <v>37</v>
      </c>
      <c r="VCM1" s="4" t="s">
        <v>37</v>
      </c>
      <c r="VCN1" s="4" t="s">
        <v>37</v>
      </c>
      <c r="VCO1" s="4" t="s">
        <v>37</v>
      </c>
      <c r="VCP1" s="4" t="s">
        <v>37</v>
      </c>
      <c r="VCQ1" s="4" t="s">
        <v>37</v>
      </c>
      <c r="VCR1" s="4" t="s">
        <v>37</v>
      </c>
      <c r="VCS1" s="4" t="s">
        <v>37</v>
      </c>
      <c r="VCT1" s="4" t="s">
        <v>37</v>
      </c>
      <c r="VCU1" s="4" t="s">
        <v>37</v>
      </c>
      <c r="VCV1" s="4" t="s">
        <v>37</v>
      </c>
      <c r="VCW1" s="4" t="s">
        <v>37</v>
      </c>
      <c r="VCX1" s="4" t="s">
        <v>37</v>
      </c>
      <c r="VCY1" s="4" t="s">
        <v>37</v>
      </c>
      <c r="VCZ1" s="4" t="s">
        <v>37</v>
      </c>
      <c r="VDA1" s="4" t="s">
        <v>37</v>
      </c>
      <c r="VDB1" s="4" t="s">
        <v>37</v>
      </c>
      <c r="VDC1" s="4" t="s">
        <v>37</v>
      </c>
      <c r="VDD1" s="4" t="s">
        <v>37</v>
      </c>
      <c r="VDE1" s="4" t="s">
        <v>37</v>
      </c>
      <c r="VDF1" s="4" t="s">
        <v>37</v>
      </c>
      <c r="VDG1" s="4" t="s">
        <v>37</v>
      </c>
      <c r="VDH1" s="4" t="s">
        <v>37</v>
      </c>
      <c r="VDI1" s="4" t="s">
        <v>37</v>
      </c>
      <c r="VDJ1" s="4" t="s">
        <v>37</v>
      </c>
      <c r="VDK1" s="4" t="s">
        <v>37</v>
      </c>
      <c r="VDL1" s="4" t="s">
        <v>37</v>
      </c>
      <c r="VDM1" s="4" t="s">
        <v>37</v>
      </c>
      <c r="VDN1" s="4" t="s">
        <v>37</v>
      </c>
      <c r="VDO1" s="4" t="s">
        <v>37</v>
      </c>
      <c r="VDP1" s="4" t="s">
        <v>37</v>
      </c>
      <c r="VDQ1" s="4" t="s">
        <v>37</v>
      </c>
      <c r="VDR1" s="4" t="s">
        <v>37</v>
      </c>
      <c r="VDS1" s="4" t="s">
        <v>37</v>
      </c>
      <c r="VDT1" s="4" t="s">
        <v>37</v>
      </c>
      <c r="VDU1" s="4" t="s">
        <v>37</v>
      </c>
      <c r="VDV1" s="4" t="s">
        <v>37</v>
      </c>
      <c r="VDW1" s="4" t="s">
        <v>37</v>
      </c>
      <c r="VDX1" s="4" t="s">
        <v>37</v>
      </c>
      <c r="VDY1" s="4" t="s">
        <v>37</v>
      </c>
      <c r="VDZ1" s="4" t="s">
        <v>37</v>
      </c>
      <c r="VEA1" s="4" t="s">
        <v>37</v>
      </c>
      <c r="VEB1" s="4" t="s">
        <v>37</v>
      </c>
      <c r="VEC1" s="4" t="s">
        <v>37</v>
      </c>
      <c r="VED1" s="4" t="s">
        <v>37</v>
      </c>
      <c r="VEE1" s="4" t="s">
        <v>37</v>
      </c>
      <c r="VEF1" s="4" t="s">
        <v>37</v>
      </c>
      <c r="VEG1" s="4" t="s">
        <v>37</v>
      </c>
      <c r="VEH1" s="4" t="s">
        <v>37</v>
      </c>
      <c r="VEI1" s="4" t="s">
        <v>37</v>
      </c>
      <c r="VEJ1" s="4" t="s">
        <v>37</v>
      </c>
      <c r="VEK1" s="4" t="s">
        <v>37</v>
      </c>
      <c r="VEL1" s="4" t="s">
        <v>37</v>
      </c>
      <c r="VEM1" s="4" t="s">
        <v>37</v>
      </c>
      <c r="VEN1" s="4" t="s">
        <v>37</v>
      </c>
      <c r="VEO1" s="4" t="s">
        <v>37</v>
      </c>
      <c r="VEP1" s="4" t="s">
        <v>37</v>
      </c>
      <c r="VEQ1" s="4" t="s">
        <v>37</v>
      </c>
      <c r="VER1" s="4" t="s">
        <v>37</v>
      </c>
      <c r="VES1" s="4" t="s">
        <v>37</v>
      </c>
      <c r="VET1" s="4" t="s">
        <v>37</v>
      </c>
      <c r="VEU1" s="4" t="s">
        <v>37</v>
      </c>
      <c r="VEV1" s="4" t="s">
        <v>37</v>
      </c>
      <c r="VEW1" s="4" t="s">
        <v>37</v>
      </c>
      <c r="VEX1" s="4" t="s">
        <v>37</v>
      </c>
      <c r="VEY1" s="4" t="s">
        <v>37</v>
      </c>
      <c r="VEZ1" s="4" t="s">
        <v>37</v>
      </c>
      <c r="VFA1" s="4" t="s">
        <v>37</v>
      </c>
      <c r="VFB1" s="4" t="s">
        <v>37</v>
      </c>
      <c r="VFC1" s="4" t="s">
        <v>37</v>
      </c>
      <c r="VFD1" s="4" t="s">
        <v>37</v>
      </c>
      <c r="VFE1" s="4" t="s">
        <v>37</v>
      </c>
      <c r="VFF1" s="4" t="s">
        <v>37</v>
      </c>
      <c r="VFG1" s="4" t="s">
        <v>37</v>
      </c>
      <c r="VFH1" s="4" t="s">
        <v>37</v>
      </c>
      <c r="VFI1" s="4" t="s">
        <v>37</v>
      </c>
      <c r="VFJ1" s="4" t="s">
        <v>37</v>
      </c>
      <c r="VFK1" s="4" t="s">
        <v>37</v>
      </c>
      <c r="VFL1" s="4" t="s">
        <v>37</v>
      </c>
      <c r="VFM1" s="4" t="s">
        <v>37</v>
      </c>
      <c r="VFN1" s="4" t="s">
        <v>37</v>
      </c>
      <c r="VFO1" s="4" t="s">
        <v>37</v>
      </c>
      <c r="VFP1" s="4" t="s">
        <v>37</v>
      </c>
      <c r="VFQ1" s="4" t="s">
        <v>37</v>
      </c>
      <c r="VFR1" s="4" t="s">
        <v>37</v>
      </c>
      <c r="VFS1" s="4" t="s">
        <v>37</v>
      </c>
      <c r="VFT1" s="4" t="s">
        <v>37</v>
      </c>
      <c r="VFU1" s="4" t="s">
        <v>37</v>
      </c>
      <c r="VFV1" s="4" t="s">
        <v>37</v>
      </c>
      <c r="VFW1" s="4" t="s">
        <v>37</v>
      </c>
      <c r="VFX1" s="4" t="s">
        <v>37</v>
      </c>
      <c r="VFY1" s="4" t="s">
        <v>37</v>
      </c>
      <c r="VFZ1" s="4" t="s">
        <v>37</v>
      </c>
      <c r="VGA1" s="4" t="s">
        <v>37</v>
      </c>
      <c r="VGB1" s="4" t="s">
        <v>37</v>
      </c>
      <c r="VGC1" s="4" t="s">
        <v>37</v>
      </c>
      <c r="VGD1" s="4" t="s">
        <v>37</v>
      </c>
      <c r="VGE1" s="4" t="s">
        <v>37</v>
      </c>
      <c r="VGF1" s="4" t="s">
        <v>37</v>
      </c>
      <c r="VGG1" s="4" t="s">
        <v>37</v>
      </c>
      <c r="VGH1" s="4" t="s">
        <v>37</v>
      </c>
      <c r="VGI1" s="4" t="s">
        <v>37</v>
      </c>
      <c r="VGJ1" s="4" t="s">
        <v>37</v>
      </c>
      <c r="VGK1" s="4" t="s">
        <v>37</v>
      </c>
      <c r="VGL1" s="4" t="s">
        <v>37</v>
      </c>
      <c r="VGM1" s="4" t="s">
        <v>37</v>
      </c>
      <c r="VGN1" s="4" t="s">
        <v>37</v>
      </c>
      <c r="VGO1" s="4" t="s">
        <v>37</v>
      </c>
      <c r="VGP1" s="4" t="s">
        <v>37</v>
      </c>
      <c r="VGQ1" s="4" t="s">
        <v>37</v>
      </c>
      <c r="VGR1" s="4" t="s">
        <v>37</v>
      </c>
      <c r="VGS1" s="4" t="s">
        <v>37</v>
      </c>
      <c r="VGT1" s="4" t="s">
        <v>37</v>
      </c>
      <c r="VGU1" s="4" t="s">
        <v>37</v>
      </c>
      <c r="VGV1" s="4" t="s">
        <v>37</v>
      </c>
      <c r="VGW1" s="4" t="s">
        <v>37</v>
      </c>
      <c r="VGX1" s="4" t="s">
        <v>37</v>
      </c>
      <c r="VGY1" s="4" t="s">
        <v>37</v>
      </c>
      <c r="VGZ1" s="4" t="s">
        <v>37</v>
      </c>
      <c r="VHA1" s="4" t="s">
        <v>37</v>
      </c>
      <c r="VHB1" s="4" t="s">
        <v>37</v>
      </c>
      <c r="VHC1" s="4" t="s">
        <v>37</v>
      </c>
      <c r="VHD1" s="4" t="s">
        <v>37</v>
      </c>
      <c r="VHE1" s="4" t="s">
        <v>37</v>
      </c>
      <c r="VHF1" s="4" t="s">
        <v>37</v>
      </c>
      <c r="VHG1" s="4" t="s">
        <v>37</v>
      </c>
      <c r="VHH1" s="4" t="s">
        <v>37</v>
      </c>
      <c r="VHI1" s="4" t="s">
        <v>37</v>
      </c>
      <c r="VHJ1" s="4" t="s">
        <v>37</v>
      </c>
      <c r="VHK1" s="4" t="s">
        <v>37</v>
      </c>
      <c r="VHL1" s="4" t="s">
        <v>37</v>
      </c>
      <c r="VHM1" s="4" t="s">
        <v>37</v>
      </c>
      <c r="VHN1" s="4" t="s">
        <v>37</v>
      </c>
      <c r="VHO1" s="4" t="s">
        <v>37</v>
      </c>
      <c r="VHP1" s="4" t="s">
        <v>37</v>
      </c>
      <c r="VHQ1" s="4" t="s">
        <v>37</v>
      </c>
      <c r="VHR1" s="4" t="s">
        <v>37</v>
      </c>
      <c r="VHS1" s="4" t="s">
        <v>37</v>
      </c>
      <c r="VHT1" s="4" t="s">
        <v>37</v>
      </c>
      <c r="VHU1" s="4" t="s">
        <v>37</v>
      </c>
      <c r="VHV1" s="4" t="s">
        <v>37</v>
      </c>
      <c r="VHW1" s="4" t="s">
        <v>37</v>
      </c>
      <c r="VHX1" s="4" t="s">
        <v>37</v>
      </c>
      <c r="VHY1" s="4" t="s">
        <v>37</v>
      </c>
      <c r="VHZ1" s="4" t="s">
        <v>37</v>
      </c>
      <c r="VIA1" s="4" t="s">
        <v>37</v>
      </c>
      <c r="VIB1" s="4" t="s">
        <v>37</v>
      </c>
      <c r="VIC1" s="4" t="s">
        <v>37</v>
      </c>
      <c r="VID1" s="4" t="s">
        <v>37</v>
      </c>
      <c r="VIE1" s="4" t="s">
        <v>37</v>
      </c>
      <c r="VIF1" s="4" t="s">
        <v>37</v>
      </c>
      <c r="VIG1" s="4" t="s">
        <v>37</v>
      </c>
      <c r="VIH1" s="4" t="s">
        <v>37</v>
      </c>
      <c r="VII1" s="4" t="s">
        <v>37</v>
      </c>
      <c r="VIJ1" s="4" t="s">
        <v>37</v>
      </c>
      <c r="VIK1" s="4" t="s">
        <v>37</v>
      </c>
      <c r="VIL1" s="4" t="s">
        <v>37</v>
      </c>
      <c r="VIM1" s="4" t="s">
        <v>37</v>
      </c>
      <c r="VIN1" s="4" t="s">
        <v>37</v>
      </c>
      <c r="VIO1" s="4" t="s">
        <v>37</v>
      </c>
      <c r="VIP1" s="4" t="s">
        <v>37</v>
      </c>
      <c r="VIQ1" s="4" t="s">
        <v>37</v>
      </c>
      <c r="VIR1" s="4" t="s">
        <v>37</v>
      </c>
      <c r="VIS1" s="4" t="s">
        <v>37</v>
      </c>
      <c r="VIT1" s="4" t="s">
        <v>37</v>
      </c>
      <c r="VIU1" s="4" t="s">
        <v>37</v>
      </c>
      <c r="VIV1" s="4" t="s">
        <v>37</v>
      </c>
      <c r="VIW1" s="4" t="s">
        <v>37</v>
      </c>
      <c r="VIX1" s="4" t="s">
        <v>37</v>
      </c>
      <c r="VIY1" s="4" t="s">
        <v>37</v>
      </c>
      <c r="VIZ1" s="4" t="s">
        <v>37</v>
      </c>
      <c r="VJA1" s="4" t="s">
        <v>37</v>
      </c>
      <c r="VJB1" s="4" t="s">
        <v>37</v>
      </c>
      <c r="VJC1" s="4" t="s">
        <v>37</v>
      </c>
      <c r="VJD1" s="4" t="s">
        <v>37</v>
      </c>
      <c r="VJE1" s="4" t="s">
        <v>37</v>
      </c>
      <c r="VJF1" s="4" t="s">
        <v>37</v>
      </c>
      <c r="VJG1" s="4" t="s">
        <v>37</v>
      </c>
      <c r="VJH1" s="4" t="s">
        <v>37</v>
      </c>
      <c r="VJI1" s="4" t="s">
        <v>37</v>
      </c>
      <c r="VJJ1" s="4" t="s">
        <v>37</v>
      </c>
      <c r="VJK1" s="4" t="s">
        <v>37</v>
      </c>
      <c r="VJL1" s="4" t="s">
        <v>37</v>
      </c>
      <c r="VJM1" s="4" t="s">
        <v>37</v>
      </c>
      <c r="VJN1" s="4" t="s">
        <v>37</v>
      </c>
      <c r="VJO1" s="4" t="s">
        <v>37</v>
      </c>
      <c r="VJP1" s="4" t="s">
        <v>37</v>
      </c>
      <c r="VJQ1" s="4" t="s">
        <v>37</v>
      </c>
      <c r="VJR1" s="4" t="s">
        <v>37</v>
      </c>
      <c r="VJS1" s="4" t="s">
        <v>37</v>
      </c>
      <c r="VJT1" s="4" t="s">
        <v>37</v>
      </c>
      <c r="VJU1" s="4" t="s">
        <v>37</v>
      </c>
      <c r="VJV1" s="4" t="s">
        <v>37</v>
      </c>
      <c r="VJW1" s="4" t="s">
        <v>37</v>
      </c>
      <c r="VJX1" s="4" t="s">
        <v>37</v>
      </c>
      <c r="VJY1" s="4" t="s">
        <v>37</v>
      </c>
      <c r="VJZ1" s="4" t="s">
        <v>37</v>
      </c>
      <c r="VKA1" s="4" t="s">
        <v>37</v>
      </c>
      <c r="VKB1" s="4" t="s">
        <v>37</v>
      </c>
      <c r="VKC1" s="4" t="s">
        <v>37</v>
      </c>
      <c r="VKD1" s="4" t="s">
        <v>37</v>
      </c>
      <c r="VKE1" s="4" t="s">
        <v>37</v>
      </c>
      <c r="VKF1" s="4" t="s">
        <v>37</v>
      </c>
      <c r="VKG1" s="4" t="s">
        <v>37</v>
      </c>
      <c r="VKH1" s="4" t="s">
        <v>37</v>
      </c>
      <c r="VKI1" s="4" t="s">
        <v>37</v>
      </c>
      <c r="VKJ1" s="4" t="s">
        <v>37</v>
      </c>
      <c r="VKK1" s="4" t="s">
        <v>37</v>
      </c>
      <c r="VKL1" s="4" t="s">
        <v>37</v>
      </c>
      <c r="VKM1" s="4" t="s">
        <v>37</v>
      </c>
      <c r="VKN1" s="4" t="s">
        <v>37</v>
      </c>
      <c r="VKO1" s="4" t="s">
        <v>37</v>
      </c>
      <c r="VKP1" s="4" t="s">
        <v>37</v>
      </c>
      <c r="VKQ1" s="4" t="s">
        <v>37</v>
      </c>
      <c r="VKR1" s="4" t="s">
        <v>37</v>
      </c>
      <c r="VKS1" s="4" t="s">
        <v>37</v>
      </c>
      <c r="VKT1" s="4" t="s">
        <v>37</v>
      </c>
      <c r="VKU1" s="4" t="s">
        <v>37</v>
      </c>
      <c r="VKV1" s="4" t="s">
        <v>37</v>
      </c>
      <c r="VKW1" s="4" t="s">
        <v>37</v>
      </c>
      <c r="VKX1" s="4" t="s">
        <v>37</v>
      </c>
      <c r="VKY1" s="4" t="s">
        <v>37</v>
      </c>
      <c r="VKZ1" s="4" t="s">
        <v>37</v>
      </c>
      <c r="VLA1" s="4" t="s">
        <v>37</v>
      </c>
      <c r="VLB1" s="4" t="s">
        <v>37</v>
      </c>
      <c r="VLC1" s="4" t="s">
        <v>37</v>
      </c>
      <c r="VLD1" s="4" t="s">
        <v>37</v>
      </c>
      <c r="VLE1" s="4" t="s">
        <v>37</v>
      </c>
      <c r="VLF1" s="4" t="s">
        <v>37</v>
      </c>
      <c r="VLG1" s="4" t="s">
        <v>37</v>
      </c>
      <c r="VLH1" s="4" t="s">
        <v>37</v>
      </c>
      <c r="VLI1" s="4" t="s">
        <v>37</v>
      </c>
      <c r="VLJ1" s="4" t="s">
        <v>37</v>
      </c>
      <c r="VLK1" s="4" t="s">
        <v>37</v>
      </c>
      <c r="VLL1" s="4" t="s">
        <v>37</v>
      </c>
      <c r="VLM1" s="4" t="s">
        <v>37</v>
      </c>
      <c r="VLN1" s="4" t="s">
        <v>37</v>
      </c>
      <c r="VLO1" s="4" t="s">
        <v>37</v>
      </c>
      <c r="VLP1" s="4" t="s">
        <v>37</v>
      </c>
      <c r="VLQ1" s="4" t="s">
        <v>37</v>
      </c>
      <c r="VLR1" s="4" t="s">
        <v>37</v>
      </c>
      <c r="VLS1" s="4" t="s">
        <v>37</v>
      </c>
      <c r="VLT1" s="4" t="s">
        <v>37</v>
      </c>
      <c r="VLU1" s="4" t="s">
        <v>37</v>
      </c>
      <c r="VLV1" s="4" t="s">
        <v>37</v>
      </c>
      <c r="VLW1" s="4" t="s">
        <v>37</v>
      </c>
      <c r="VLX1" s="4" t="s">
        <v>37</v>
      </c>
      <c r="VLY1" s="4" t="s">
        <v>37</v>
      </c>
      <c r="VLZ1" s="4" t="s">
        <v>37</v>
      </c>
      <c r="VMA1" s="4" t="s">
        <v>37</v>
      </c>
      <c r="VMB1" s="4" t="s">
        <v>37</v>
      </c>
      <c r="VMC1" s="4" t="s">
        <v>37</v>
      </c>
      <c r="VMD1" s="4" t="s">
        <v>37</v>
      </c>
      <c r="VME1" s="4" t="s">
        <v>37</v>
      </c>
      <c r="VMF1" s="4" t="s">
        <v>37</v>
      </c>
      <c r="VMG1" s="4" t="s">
        <v>37</v>
      </c>
      <c r="VMH1" s="4" t="s">
        <v>37</v>
      </c>
      <c r="VMI1" s="4" t="s">
        <v>37</v>
      </c>
      <c r="VMJ1" s="4" t="s">
        <v>37</v>
      </c>
      <c r="VMK1" s="4" t="s">
        <v>37</v>
      </c>
      <c r="VML1" s="4" t="s">
        <v>37</v>
      </c>
      <c r="VMM1" s="4" t="s">
        <v>37</v>
      </c>
      <c r="VMN1" s="4" t="s">
        <v>37</v>
      </c>
      <c r="VMO1" s="4" t="s">
        <v>37</v>
      </c>
      <c r="VMP1" s="4" t="s">
        <v>37</v>
      </c>
      <c r="VMQ1" s="4" t="s">
        <v>37</v>
      </c>
      <c r="VMR1" s="4" t="s">
        <v>37</v>
      </c>
      <c r="VMS1" s="4" t="s">
        <v>37</v>
      </c>
      <c r="VMT1" s="4" t="s">
        <v>37</v>
      </c>
      <c r="VMU1" s="4" t="s">
        <v>37</v>
      </c>
      <c r="VMV1" s="4" t="s">
        <v>37</v>
      </c>
      <c r="VMW1" s="4" t="s">
        <v>37</v>
      </c>
      <c r="VMX1" s="4" t="s">
        <v>37</v>
      </c>
      <c r="VMY1" s="4" t="s">
        <v>37</v>
      </c>
      <c r="VMZ1" s="4" t="s">
        <v>37</v>
      </c>
      <c r="VNA1" s="4" t="s">
        <v>37</v>
      </c>
      <c r="VNB1" s="4" t="s">
        <v>37</v>
      </c>
      <c r="VNC1" s="4" t="s">
        <v>37</v>
      </c>
      <c r="VND1" s="4" t="s">
        <v>37</v>
      </c>
      <c r="VNE1" s="4" t="s">
        <v>37</v>
      </c>
      <c r="VNF1" s="4" t="s">
        <v>37</v>
      </c>
      <c r="VNG1" s="4" t="s">
        <v>37</v>
      </c>
      <c r="VNH1" s="4" t="s">
        <v>37</v>
      </c>
      <c r="VNI1" s="4" t="s">
        <v>37</v>
      </c>
      <c r="VNJ1" s="4" t="s">
        <v>37</v>
      </c>
      <c r="VNK1" s="4" t="s">
        <v>37</v>
      </c>
      <c r="VNL1" s="4" t="s">
        <v>37</v>
      </c>
      <c r="VNM1" s="4" t="s">
        <v>37</v>
      </c>
      <c r="VNN1" s="4" t="s">
        <v>37</v>
      </c>
      <c r="VNO1" s="4" t="s">
        <v>37</v>
      </c>
      <c r="VNP1" s="4" t="s">
        <v>37</v>
      </c>
      <c r="VNQ1" s="4" t="s">
        <v>37</v>
      </c>
      <c r="VNR1" s="4" t="s">
        <v>37</v>
      </c>
      <c r="VNS1" s="4" t="s">
        <v>37</v>
      </c>
      <c r="VNT1" s="4" t="s">
        <v>37</v>
      </c>
      <c r="VNU1" s="4" t="s">
        <v>37</v>
      </c>
      <c r="VNV1" s="4" t="s">
        <v>37</v>
      </c>
      <c r="VNW1" s="4" t="s">
        <v>37</v>
      </c>
      <c r="VNX1" s="4" t="s">
        <v>37</v>
      </c>
      <c r="VNY1" s="4" t="s">
        <v>37</v>
      </c>
      <c r="VNZ1" s="4" t="s">
        <v>37</v>
      </c>
      <c r="VOA1" s="4" t="s">
        <v>37</v>
      </c>
      <c r="VOB1" s="4" t="s">
        <v>37</v>
      </c>
      <c r="VOC1" s="4" t="s">
        <v>37</v>
      </c>
      <c r="VOD1" s="4" t="s">
        <v>37</v>
      </c>
      <c r="VOE1" s="4" t="s">
        <v>37</v>
      </c>
      <c r="VOF1" s="4" t="s">
        <v>37</v>
      </c>
      <c r="VOG1" s="4" t="s">
        <v>37</v>
      </c>
      <c r="VOH1" s="4" t="s">
        <v>37</v>
      </c>
      <c r="VOI1" s="4" t="s">
        <v>37</v>
      </c>
      <c r="VOJ1" s="4" t="s">
        <v>37</v>
      </c>
      <c r="VOK1" s="4" t="s">
        <v>37</v>
      </c>
      <c r="VOL1" s="4" t="s">
        <v>37</v>
      </c>
      <c r="VOM1" s="4" t="s">
        <v>37</v>
      </c>
      <c r="VON1" s="4" t="s">
        <v>37</v>
      </c>
      <c r="VOO1" s="4" t="s">
        <v>37</v>
      </c>
      <c r="VOP1" s="4" t="s">
        <v>37</v>
      </c>
      <c r="VOQ1" s="4" t="s">
        <v>37</v>
      </c>
      <c r="VOR1" s="4" t="s">
        <v>37</v>
      </c>
      <c r="VOS1" s="4" t="s">
        <v>37</v>
      </c>
      <c r="VOT1" s="4" t="s">
        <v>37</v>
      </c>
      <c r="VOU1" s="4" t="s">
        <v>37</v>
      </c>
      <c r="VOV1" s="4" t="s">
        <v>37</v>
      </c>
      <c r="VOW1" s="4" t="s">
        <v>37</v>
      </c>
      <c r="VOX1" s="4" t="s">
        <v>37</v>
      </c>
      <c r="VOY1" s="4" t="s">
        <v>37</v>
      </c>
      <c r="VOZ1" s="4" t="s">
        <v>37</v>
      </c>
      <c r="VPA1" s="4" t="s">
        <v>37</v>
      </c>
      <c r="VPB1" s="4" t="s">
        <v>37</v>
      </c>
      <c r="VPC1" s="4" t="s">
        <v>37</v>
      </c>
      <c r="VPD1" s="4" t="s">
        <v>37</v>
      </c>
      <c r="VPE1" s="4" t="s">
        <v>37</v>
      </c>
      <c r="VPF1" s="4" t="s">
        <v>37</v>
      </c>
      <c r="VPG1" s="4" t="s">
        <v>37</v>
      </c>
      <c r="VPH1" s="4" t="s">
        <v>37</v>
      </c>
      <c r="VPI1" s="4" t="s">
        <v>37</v>
      </c>
      <c r="VPJ1" s="4" t="s">
        <v>37</v>
      </c>
      <c r="VPK1" s="4" t="s">
        <v>37</v>
      </c>
      <c r="VPL1" s="4" t="s">
        <v>37</v>
      </c>
      <c r="VPM1" s="4" t="s">
        <v>37</v>
      </c>
      <c r="VPN1" s="4" t="s">
        <v>37</v>
      </c>
      <c r="VPO1" s="4" t="s">
        <v>37</v>
      </c>
      <c r="VPP1" s="4" t="s">
        <v>37</v>
      </c>
      <c r="VPQ1" s="4" t="s">
        <v>37</v>
      </c>
      <c r="VPR1" s="4" t="s">
        <v>37</v>
      </c>
      <c r="VPS1" s="4" t="s">
        <v>37</v>
      </c>
      <c r="VPT1" s="4" t="s">
        <v>37</v>
      </c>
      <c r="VPU1" s="4" t="s">
        <v>37</v>
      </c>
      <c r="VPV1" s="4" t="s">
        <v>37</v>
      </c>
      <c r="VPW1" s="4" t="s">
        <v>37</v>
      </c>
      <c r="VPX1" s="4" t="s">
        <v>37</v>
      </c>
      <c r="VPY1" s="4" t="s">
        <v>37</v>
      </c>
      <c r="VPZ1" s="4" t="s">
        <v>37</v>
      </c>
      <c r="VQA1" s="4" t="s">
        <v>37</v>
      </c>
      <c r="VQB1" s="4" t="s">
        <v>37</v>
      </c>
      <c r="VQC1" s="4" t="s">
        <v>37</v>
      </c>
      <c r="VQD1" s="4" t="s">
        <v>37</v>
      </c>
      <c r="VQE1" s="4" t="s">
        <v>37</v>
      </c>
      <c r="VQF1" s="4" t="s">
        <v>37</v>
      </c>
      <c r="VQG1" s="4" t="s">
        <v>37</v>
      </c>
      <c r="VQH1" s="4" t="s">
        <v>37</v>
      </c>
      <c r="VQI1" s="4" t="s">
        <v>37</v>
      </c>
      <c r="VQJ1" s="4" t="s">
        <v>37</v>
      </c>
      <c r="VQK1" s="4" t="s">
        <v>37</v>
      </c>
      <c r="VQL1" s="4" t="s">
        <v>37</v>
      </c>
      <c r="VQM1" s="4" t="s">
        <v>37</v>
      </c>
      <c r="VQN1" s="4" t="s">
        <v>37</v>
      </c>
      <c r="VQO1" s="4" t="s">
        <v>37</v>
      </c>
      <c r="VQP1" s="4" t="s">
        <v>37</v>
      </c>
      <c r="VQQ1" s="4" t="s">
        <v>37</v>
      </c>
      <c r="VQR1" s="4" t="s">
        <v>37</v>
      </c>
      <c r="VQS1" s="4" t="s">
        <v>37</v>
      </c>
      <c r="VQT1" s="4" t="s">
        <v>37</v>
      </c>
      <c r="VQU1" s="4" t="s">
        <v>37</v>
      </c>
      <c r="VQV1" s="4" t="s">
        <v>37</v>
      </c>
      <c r="VQW1" s="4" t="s">
        <v>37</v>
      </c>
      <c r="VQX1" s="4" t="s">
        <v>37</v>
      </c>
      <c r="VQY1" s="4" t="s">
        <v>37</v>
      </c>
      <c r="VQZ1" s="4" t="s">
        <v>37</v>
      </c>
      <c r="VRA1" s="4" t="s">
        <v>37</v>
      </c>
      <c r="VRB1" s="4" t="s">
        <v>37</v>
      </c>
      <c r="VRC1" s="4" t="s">
        <v>37</v>
      </c>
      <c r="VRD1" s="4" t="s">
        <v>37</v>
      </c>
      <c r="VRE1" s="4" t="s">
        <v>37</v>
      </c>
      <c r="VRF1" s="4" t="s">
        <v>37</v>
      </c>
      <c r="VRG1" s="4" t="s">
        <v>37</v>
      </c>
      <c r="VRH1" s="4" t="s">
        <v>37</v>
      </c>
      <c r="VRI1" s="4" t="s">
        <v>37</v>
      </c>
      <c r="VRJ1" s="4" t="s">
        <v>37</v>
      </c>
      <c r="VRK1" s="4" t="s">
        <v>37</v>
      </c>
      <c r="VRL1" s="4" t="s">
        <v>37</v>
      </c>
      <c r="VRM1" s="4" t="s">
        <v>37</v>
      </c>
      <c r="VRN1" s="4" t="s">
        <v>37</v>
      </c>
      <c r="VRO1" s="4" t="s">
        <v>37</v>
      </c>
      <c r="VRP1" s="4" t="s">
        <v>37</v>
      </c>
      <c r="VRQ1" s="4" t="s">
        <v>37</v>
      </c>
      <c r="VRR1" s="4" t="s">
        <v>37</v>
      </c>
      <c r="VRS1" s="4" t="s">
        <v>37</v>
      </c>
      <c r="VRT1" s="4" t="s">
        <v>37</v>
      </c>
      <c r="VRU1" s="4" t="s">
        <v>37</v>
      </c>
      <c r="VRV1" s="4" t="s">
        <v>37</v>
      </c>
      <c r="VRW1" s="4" t="s">
        <v>37</v>
      </c>
      <c r="VRX1" s="4" t="s">
        <v>37</v>
      </c>
      <c r="VRY1" s="4" t="s">
        <v>37</v>
      </c>
      <c r="VRZ1" s="4" t="s">
        <v>37</v>
      </c>
      <c r="VSA1" s="4" t="s">
        <v>37</v>
      </c>
      <c r="VSB1" s="4" t="s">
        <v>37</v>
      </c>
      <c r="VSC1" s="4" t="s">
        <v>37</v>
      </c>
      <c r="VSD1" s="4" t="s">
        <v>37</v>
      </c>
      <c r="VSE1" s="4" t="s">
        <v>37</v>
      </c>
      <c r="VSF1" s="4" t="s">
        <v>37</v>
      </c>
      <c r="VSG1" s="4" t="s">
        <v>37</v>
      </c>
      <c r="VSH1" s="4" t="s">
        <v>37</v>
      </c>
      <c r="VSI1" s="4" t="s">
        <v>37</v>
      </c>
      <c r="VSJ1" s="4" t="s">
        <v>37</v>
      </c>
      <c r="VSK1" s="4" t="s">
        <v>37</v>
      </c>
      <c r="VSL1" s="4" t="s">
        <v>37</v>
      </c>
      <c r="VSM1" s="4" t="s">
        <v>37</v>
      </c>
      <c r="VSN1" s="4" t="s">
        <v>37</v>
      </c>
      <c r="VSO1" s="4" t="s">
        <v>37</v>
      </c>
      <c r="VSP1" s="4" t="s">
        <v>37</v>
      </c>
      <c r="VSQ1" s="4" t="s">
        <v>37</v>
      </c>
      <c r="VSR1" s="4" t="s">
        <v>37</v>
      </c>
      <c r="VSS1" s="4" t="s">
        <v>37</v>
      </c>
      <c r="VST1" s="4" t="s">
        <v>37</v>
      </c>
      <c r="VSU1" s="4" t="s">
        <v>37</v>
      </c>
      <c r="VSV1" s="4" t="s">
        <v>37</v>
      </c>
      <c r="VSW1" s="4" t="s">
        <v>37</v>
      </c>
      <c r="VSX1" s="4" t="s">
        <v>37</v>
      </c>
      <c r="VSY1" s="4" t="s">
        <v>37</v>
      </c>
      <c r="VSZ1" s="4" t="s">
        <v>37</v>
      </c>
      <c r="VTA1" s="4" t="s">
        <v>37</v>
      </c>
      <c r="VTB1" s="4" t="s">
        <v>37</v>
      </c>
      <c r="VTC1" s="4" t="s">
        <v>37</v>
      </c>
      <c r="VTD1" s="4" t="s">
        <v>37</v>
      </c>
      <c r="VTE1" s="4" t="s">
        <v>37</v>
      </c>
      <c r="VTF1" s="4" t="s">
        <v>37</v>
      </c>
      <c r="VTG1" s="4" t="s">
        <v>37</v>
      </c>
      <c r="VTH1" s="4" t="s">
        <v>37</v>
      </c>
      <c r="VTI1" s="4" t="s">
        <v>37</v>
      </c>
      <c r="VTJ1" s="4" t="s">
        <v>37</v>
      </c>
      <c r="VTK1" s="4" t="s">
        <v>37</v>
      </c>
      <c r="VTL1" s="4" t="s">
        <v>37</v>
      </c>
      <c r="VTM1" s="4" t="s">
        <v>37</v>
      </c>
      <c r="VTN1" s="4" t="s">
        <v>37</v>
      </c>
      <c r="VTO1" s="4" t="s">
        <v>37</v>
      </c>
      <c r="VTP1" s="4" t="s">
        <v>37</v>
      </c>
      <c r="VTQ1" s="4" t="s">
        <v>37</v>
      </c>
      <c r="VTR1" s="4" t="s">
        <v>37</v>
      </c>
      <c r="VTS1" s="4" t="s">
        <v>37</v>
      </c>
      <c r="VTT1" s="4" t="s">
        <v>37</v>
      </c>
      <c r="VTU1" s="4" t="s">
        <v>37</v>
      </c>
      <c r="VTV1" s="4" t="s">
        <v>37</v>
      </c>
      <c r="VTW1" s="4" t="s">
        <v>37</v>
      </c>
      <c r="VTX1" s="4" t="s">
        <v>37</v>
      </c>
      <c r="VTY1" s="4" t="s">
        <v>37</v>
      </c>
      <c r="VTZ1" s="4" t="s">
        <v>37</v>
      </c>
      <c r="VUA1" s="4" t="s">
        <v>37</v>
      </c>
      <c r="VUB1" s="4" t="s">
        <v>37</v>
      </c>
      <c r="VUC1" s="4" t="s">
        <v>37</v>
      </c>
      <c r="VUD1" s="4" t="s">
        <v>37</v>
      </c>
      <c r="VUE1" s="4" t="s">
        <v>37</v>
      </c>
      <c r="VUF1" s="4" t="s">
        <v>37</v>
      </c>
      <c r="VUG1" s="4" t="s">
        <v>37</v>
      </c>
      <c r="VUH1" s="4" t="s">
        <v>37</v>
      </c>
      <c r="VUI1" s="4" t="s">
        <v>37</v>
      </c>
      <c r="VUJ1" s="4" t="s">
        <v>37</v>
      </c>
      <c r="VUK1" s="4" t="s">
        <v>37</v>
      </c>
      <c r="VUL1" s="4" t="s">
        <v>37</v>
      </c>
      <c r="VUM1" s="4" t="s">
        <v>37</v>
      </c>
      <c r="VUN1" s="4" t="s">
        <v>37</v>
      </c>
      <c r="VUO1" s="4" t="s">
        <v>37</v>
      </c>
      <c r="VUP1" s="4" t="s">
        <v>37</v>
      </c>
      <c r="VUQ1" s="4" t="s">
        <v>37</v>
      </c>
      <c r="VUR1" s="4" t="s">
        <v>37</v>
      </c>
      <c r="VUS1" s="4" t="s">
        <v>37</v>
      </c>
      <c r="VUT1" s="4" t="s">
        <v>37</v>
      </c>
      <c r="VUU1" s="4" t="s">
        <v>37</v>
      </c>
      <c r="VUV1" s="4" t="s">
        <v>37</v>
      </c>
      <c r="VUW1" s="4" t="s">
        <v>37</v>
      </c>
      <c r="VUX1" s="4" t="s">
        <v>37</v>
      </c>
      <c r="VUY1" s="4" t="s">
        <v>37</v>
      </c>
      <c r="VUZ1" s="4" t="s">
        <v>37</v>
      </c>
      <c r="VVA1" s="4" t="s">
        <v>37</v>
      </c>
      <c r="VVB1" s="4" t="s">
        <v>37</v>
      </c>
      <c r="VVC1" s="4" t="s">
        <v>37</v>
      </c>
      <c r="VVD1" s="4" t="s">
        <v>37</v>
      </c>
      <c r="VVE1" s="4" t="s">
        <v>37</v>
      </c>
      <c r="VVF1" s="4" t="s">
        <v>37</v>
      </c>
      <c r="VVG1" s="4" t="s">
        <v>37</v>
      </c>
      <c r="VVH1" s="4" t="s">
        <v>37</v>
      </c>
      <c r="VVI1" s="4" t="s">
        <v>37</v>
      </c>
      <c r="VVJ1" s="4" t="s">
        <v>37</v>
      </c>
      <c r="VVK1" s="4" t="s">
        <v>37</v>
      </c>
      <c r="VVL1" s="4" t="s">
        <v>37</v>
      </c>
      <c r="VVM1" s="4" t="s">
        <v>37</v>
      </c>
      <c r="VVN1" s="4" t="s">
        <v>37</v>
      </c>
      <c r="VVO1" s="4" t="s">
        <v>37</v>
      </c>
      <c r="VVP1" s="4" t="s">
        <v>37</v>
      </c>
      <c r="VVQ1" s="4" t="s">
        <v>37</v>
      </c>
      <c r="VVR1" s="4" t="s">
        <v>37</v>
      </c>
      <c r="VVS1" s="4" t="s">
        <v>37</v>
      </c>
      <c r="VVT1" s="4" t="s">
        <v>37</v>
      </c>
      <c r="VVU1" s="4" t="s">
        <v>37</v>
      </c>
      <c r="VVV1" s="4" t="s">
        <v>37</v>
      </c>
      <c r="VVW1" s="4" t="s">
        <v>37</v>
      </c>
      <c r="VVX1" s="4" t="s">
        <v>37</v>
      </c>
      <c r="VVY1" s="4" t="s">
        <v>37</v>
      </c>
      <c r="VVZ1" s="4" t="s">
        <v>37</v>
      </c>
      <c r="VWA1" s="4" t="s">
        <v>37</v>
      </c>
      <c r="VWB1" s="4" t="s">
        <v>37</v>
      </c>
      <c r="VWC1" s="4" t="s">
        <v>37</v>
      </c>
      <c r="VWD1" s="4" t="s">
        <v>37</v>
      </c>
      <c r="VWE1" s="4" t="s">
        <v>37</v>
      </c>
      <c r="VWF1" s="4" t="s">
        <v>37</v>
      </c>
      <c r="VWG1" s="4" t="s">
        <v>37</v>
      </c>
      <c r="VWH1" s="4" t="s">
        <v>37</v>
      </c>
      <c r="VWI1" s="4" t="s">
        <v>37</v>
      </c>
      <c r="VWJ1" s="4" t="s">
        <v>37</v>
      </c>
      <c r="VWK1" s="4" t="s">
        <v>37</v>
      </c>
      <c r="VWL1" s="4" t="s">
        <v>37</v>
      </c>
      <c r="VWM1" s="4" t="s">
        <v>37</v>
      </c>
      <c r="VWN1" s="4" t="s">
        <v>37</v>
      </c>
      <c r="VWO1" s="4" t="s">
        <v>37</v>
      </c>
      <c r="VWP1" s="4" t="s">
        <v>37</v>
      </c>
      <c r="VWQ1" s="4" t="s">
        <v>37</v>
      </c>
      <c r="VWR1" s="4" t="s">
        <v>37</v>
      </c>
      <c r="VWS1" s="4" t="s">
        <v>37</v>
      </c>
      <c r="VWT1" s="4" t="s">
        <v>37</v>
      </c>
      <c r="VWU1" s="4" t="s">
        <v>37</v>
      </c>
      <c r="VWV1" s="4" t="s">
        <v>37</v>
      </c>
      <c r="VWW1" s="4" t="s">
        <v>37</v>
      </c>
      <c r="VWX1" s="4" t="s">
        <v>37</v>
      </c>
      <c r="VWY1" s="4" t="s">
        <v>37</v>
      </c>
      <c r="VWZ1" s="4" t="s">
        <v>37</v>
      </c>
      <c r="VXA1" s="4" t="s">
        <v>37</v>
      </c>
      <c r="VXB1" s="4" t="s">
        <v>37</v>
      </c>
      <c r="VXC1" s="4" t="s">
        <v>37</v>
      </c>
      <c r="VXD1" s="4" t="s">
        <v>37</v>
      </c>
      <c r="VXE1" s="4" t="s">
        <v>37</v>
      </c>
      <c r="VXF1" s="4" t="s">
        <v>37</v>
      </c>
      <c r="VXG1" s="4" t="s">
        <v>37</v>
      </c>
      <c r="VXH1" s="4" t="s">
        <v>37</v>
      </c>
      <c r="VXI1" s="4" t="s">
        <v>37</v>
      </c>
      <c r="VXJ1" s="4" t="s">
        <v>37</v>
      </c>
      <c r="VXK1" s="4" t="s">
        <v>37</v>
      </c>
      <c r="VXL1" s="4" t="s">
        <v>37</v>
      </c>
      <c r="VXM1" s="4" t="s">
        <v>37</v>
      </c>
      <c r="VXN1" s="4" t="s">
        <v>37</v>
      </c>
      <c r="VXO1" s="4" t="s">
        <v>37</v>
      </c>
      <c r="VXP1" s="4" t="s">
        <v>37</v>
      </c>
      <c r="VXQ1" s="4" t="s">
        <v>37</v>
      </c>
      <c r="VXR1" s="4" t="s">
        <v>37</v>
      </c>
      <c r="VXS1" s="4" t="s">
        <v>37</v>
      </c>
      <c r="VXT1" s="4" t="s">
        <v>37</v>
      </c>
      <c r="VXU1" s="4" t="s">
        <v>37</v>
      </c>
      <c r="VXV1" s="4" t="s">
        <v>37</v>
      </c>
      <c r="VXW1" s="4" t="s">
        <v>37</v>
      </c>
      <c r="VXX1" s="4" t="s">
        <v>37</v>
      </c>
      <c r="VXY1" s="4" t="s">
        <v>37</v>
      </c>
      <c r="VXZ1" s="4" t="s">
        <v>37</v>
      </c>
      <c r="VYA1" s="4" t="s">
        <v>37</v>
      </c>
      <c r="VYB1" s="4" t="s">
        <v>37</v>
      </c>
      <c r="VYC1" s="4" t="s">
        <v>37</v>
      </c>
      <c r="VYD1" s="4" t="s">
        <v>37</v>
      </c>
      <c r="VYE1" s="4" t="s">
        <v>37</v>
      </c>
      <c r="VYF1" s="4" t="s">
        <v>37</v>
      </c>
      <c r="VYG1" s="4" t="s">
        <v>37</v>
      </c>
      <c r="VYH1" s="4" t="s">
        <v>37</v>
      </c>
      <c r="VYI1" s="4" t="s">
        <v>37</v>
      </c>
      <c r="VYJ1" s="4" t="s">
        <v>37</v>
      </c>
      <c r="VYK1" s="4" t="s">
        <v>37</v>
      </c>
      <c r="VYL1" s="4" t="s">
        <v>37</v>
      </c>
      <c r="VYM1" s="4" t="s">
        <v>37</v>
      </c>
      <c r="VYN1" s="4" t="s">
        <v>37</v>
      </c>
      <c r="VYO1" s="4" t="s">
        <v>37</v>
      </c>
      <c r="VYP1" s="4" t="s">
        <v>37</v>
      </c>
      <c r="VYQ1" s="4" t="s">
        <v>37</v>
      </c>
      <c r="VYR1" s="4" t="s">
        <v>37</v>
      </c>
      <c r="VYS1" s="4" t="s">
        <v>37</v>
      </c>
      <c r="VYT1" s="4" t="s">
        <v>37</v>
      </c>
      <c r="VYU1" s="4" t="s">
        <v>37</v>
      </c>
      <c r="VYV1" s="4" t="s">
        <v>37</v>
      </c>
      <c r="VYW1" s="4" t="s">
        <v>37</v>
      </c>
      <c r="VYX1" s="4" t="s">
        <v>37</v>
      </c>
      <c r="VYY1" s="4" t="s">
        <v>37</v>
      </c>
      <c r="VYZ1" s="4" t="s">
        <v>37</v>
      </c>
      <c r="VZA1" s="4" t="s">
        <v>37</v>
      </c>
      <c r="VZB1" s="4" t="s">
        <v>37</v>
      </c>
      <c r="VZC1" s="4" t="s">
        <v>37</v>
      </c>
      <c r="VZD1" s="4" t="s">
        <v>37</v>
      </c>
      <c r="VZE1" s="4" t="s">
        <v>37</v>
      </c>
      <c r="VZF1" s="4" t="s">
        <v>37</v>
      </c>
      <c r="VZG1" s="4" t="s">
        <v>37</v>
      </c>
      <c r="VZH1" s="4" t="s">
        <v>37</v>
      </c>
      <c r="VZI1" s="4" t="s">
        <v>37</v>
      </c>
      <c r="VZJ1" s="4" t="s">
        <v>37</v>
      </c>
      <c r="VZK1" s="4" t="s">
        <v>37</v>
      </c>
      <c r="VZL1" s="4" t="s">
        <v>37</v>
      </c>
      <c r="VZM1" s="4" t="s">
        <v>37</v>
      </c>
      <c r="VZN1" s="4" t="s">
        <v>37</v>
      </c>
      <c r="VZO1" s="4" t="s">
        <v>37</v>
      </c>
      <c r="VZP1" s="4" t="s">
        <v>37</v>
      </c>
      <c r="VZQ1" s="4" t="s">
        <v>37</v>
      </c>
      <c r="VZR1" s="4" t="s">
        <v>37</v>
      </c>
      <c r="VZS1" s="4" t="s">
        <v>37</v>
      </c>
      <c r="VZT1" s="4" t="s">
        <v>37</v>
      </c>
      <c r="VZU1" s="4" t="s">
        <v>37</v>
      </c>
      <c r="VZV1" s="4" t="s">
        <v>37</v>
      </c>
      <c r="VZW1" s="4" t="s">
        <v>37</v>
      </c>
      <c r="VZX1" s="4" t="s">
        <v>37</v>
      </c>
      <c r="VZY1" s="4" t="s">
        <v>37</v>
      </c>
      <c r="VZZ1" s="4" t="s">
        <v>37</v>
      </c>
      <c r="WAA1" s="4" t="s">
        <v>37</v>
      </c>
      <c r="WAB1" s="4" t="s">
        <v>37</v>
      </c>
      <c r="WAC1" s="4" t="s">
        <v>37</v>
      </c>
      <c r="WAD1" s="4" t="s">
        <v>37</v>
      </c>
      <c r="WAE1" s="4" t="s">
        <v>37</v>
      </c>
      <c r="WAF1" s="4" t="s">
        <v>37</v>
      </c>
      <c r="WAG1" s="4" t="s">
        <v>37</v>
      </c>
      <c r="WAH1" s="4" t="s">
        <v>37</v>
      </c>
      <c r="WAI1" s="4" t="s">
        <v>37</v>
      </c>
      <c r="WAJ1" s="4" t="s">
        <v>37</v>
      </c>
      <c r="WAK1" s="4" t="s">
        <v>37</v>
      </c>
      <c r="WAL1" s="4" t="s">
        <v>37</v>
      </c>
      <c r="WAM1" s="4" t="s">
        <v>37</v>
      </c>
      <c r="WAN1" s="4" t="s">
        <v>37</v>
      </c>
      <c r="WAO1" s="4" t="s">
        <v>37</v>
      </c>
      <c r="WAP1" s="4" t="s">
        <v>37</v>
      </c>
      <c r="WAQ1" s="4" t="s">
        <v>37</v>
      </c>
      <c r="WAR1" s="4" t="s">
        <v>37</v>
      </c>
      <c r="WAS1" s="4" t="s">
        <v>37</v>
      </c>
      <c r="WAT1" s="4" t="s">
        <v>37</v>
      </c>
      <c r="WAU1" s="4" t="s">
        <v>37</v>
      </c>
      <c r="WAV1" s="4" t="s">
        <v>37</v>
      </c>
      <c r="WAW1" s="4" t="s">
        <v>37</v>
      </c>
      <c r="WAX1" s="4" t="s">
        <v>37</v>
      </c>
      <c r="WAY1" s="4" t="s">
        <v>37</v>
      </c>
      <c r="WAZ1" s="4" t="s">
        <v>37</v>
      </c>
      <c r="WBA1" s="4" t="s">
        <v>37</v>
      </c>
      <c r="WBB1" s="4" t="s">
        <v>37</v>
      </c>
      <c r="WBC1" s="4" t="s">
        <v>37</v>
      </c>
      <c r="WBD1" s="4" t="s">
        <v>37</v>
      </c>
      <c r="WBE1" s="4" t="s">
        <v>37</v>
      </c>
      <c r="WBF1" s="4" t="s">
        <v>37</v>
      </c>
      <c r="WBG1" s="4" t="s">
        <v>37</v>
      </c>
      <c r="WBH1" s="4" t="s">
        <v>37</v>
      </c>
      <c r="WBI1" s="4" t="s">
        <v>37</v>
      </c>
      <c r="WBJ1" s="4" t="s">
        <v>37</v>
      </c>
      <c r="WBK1" s="4" t="s">
        <v>37</v>
      </c>
      <c r="WBL1" s="4" t="s">
        <v>37</v>
      </c>
      <c r="WBM1" s="4" t="s">
        <v>37</v>
      </c>
      <c r="WBN1" s="4" t="s">
        <v>37</v>
      </c>
      <c r="WBO1" s="4" t="s">
        <v>37</v>
      </c>
      <c r="WBP1" s="4" t="s">
        <v>37</v>
      </c>
      <c r="WBQ1" s="4" t="s">
        <v>37</v>
      </c>
      <c r="WBR1" s="4" t="s">
        <v>37</v>
      </c>
      <c r="WBS1" s="4" t="s">
        <v>37</v>
      </c>
      <c r="WBT1" s="4" t="s">
        <v>37</v>
      </c>
      <c r="WBU1" s="4" t="s">
        <v>37</v>
      </c>
      <c r="WBV1" s="4" t="s">
        <v>37</v>
      </c>
      <c r="WBW1" s="4" t="s">
        <v>37</v>
      </c>
      <c r="WBX1" s="4" t="s">
        <v>37</v>
      </c>
      <c r="WBY1" s="4" t="s">
        <v>37</v>
      </c>
      <c r="WBZ1" s="4" t="s">
        <v>37</v>
      </c>
      <c r="WCA1" s="4" t="s">
        <v>37</v>
      </c>
      <c r="WCB1" s="4" t="s">
        <v>37</v>
      </c>
      <c r="WCC1" s="4" t="s">
        <v>37</v>
      </c>
      <c r="WCD1" s="4" t="s">
        <v>37</v>
      </c>
      <c r="WCE1" s="4" t="s">
        <v>37</v>
      </c>
      <c r="WCF1" s="4" t="s">
        <v>37</v>
      </c>
      <c r="WCG1" s="4" t="s">
        <v>37</v>
      </c>
      <c r="WCH1" s="4" t="s">
        <v>37</v>
      </c>
      <c r="WCI1" s="4" t="s">
        <v>37</v>
      </c>
      <c r="WCJ1" s="4" t="s">
        <v>37</v>
      </c>
      <c r="WCK1" s="4" t="s">
        <v>37</v>
      </c>
      <c r="WCL1" s="4" t="s">
        <v>37</v>
      </c>
      <c r="WCM1" s="4" t="s">
        <v>37</v>
      </c>
      <c r="WCN1" s="4" t="s">
        <v>37</v>
      </c>
      <c r="WCO1" s="4" t="s">
        <v>37</v>
      </c>
      <c r="WCP1" s="4" t="s">
        <v>37</v>
      </c>
      <c r="WCQ1" s="4" t="s">
        <v>37</v>
      </c>
      <c r="WCR1" s="4" t="s">
        <v>37</v>
      </c>
      <c r="WCS1" s="4" t="s">
        <v>37</v>
      </c>
      <c r="WCT1" s="4" t="s">
        <v>37</v>
      </c>
      <c r="WCU1" s="4" t="s">
        <v>37</v>
      </c>
      <c r="WCV1" s="4" t="s">
        <v>37</v>
      </c>
      <c r="WCW1" s="4" t="s">
        <v>37</v>
      </c>
      <c r="WCX1" s="4" t="s">
        <v>37</v>
      </c>
      <c r="WCY1" s="4" t="s">
        <v>37</v>
      </c>
      <c r="WCZ1" s="4" t="s">
        <v>37</v>
      </c>
      <c r="WDA1" s="4" t="s">
        <v>37</v>
      </c>
      <c r="WDB1" s="4" t="s">
        <v>37</v>
      </c>
      <c r="WDC1" s="4" t="s">
        <v>37</v>
      </c>
      <c r="WDD1" s="4" t="s">
        <v>37</v>
      </c>
      <c r="WDE1" s="4" t="s">
        <v>37</v>
      </c>
      <c r="WDF1" s="4" t="s">
        <v>37</v>
      </c>
      <c r="WDG1" s="4" t="s">
        <v>37</v>
      </c>
      <c r="WDH1" s="4" t="s">
        <v>37</v>
      </c>
      <c r="WDI1" s="4" t="s">
        <v>37</v>
      </c>
      <c r="WDJ1" s="4" t="s">
        <v>37</v>
      </c>
      <c r="WDK1" s="4" t="s">
        <v>37</v>
      </c>
      <c r="WDL1" s="4" t="s">
        <v>37</v>
      </c>
      <c r="WDM1" s="4" t="s">
        <v>37</v>
      </c>
      <c r="WDN1" s="4" t="s">
        <v>37</v>
      </c>
      <c r="WDO1" s="4" t="s">
        <v>37</v>
      </c>
      <c r="WDP1" s="4" t="s">
        <v>37</v>
      </c>
      <c r="WDQ1" s="4" t="s">
        <v>37</v>
      </c>
      <c r="WDR1" s="4" t="s">
        <v>37</v>
      </c>
      <c r="WDS1" s="4" t="s">
        <v>37</v>
      </c>
      <c r="WDT1" s="4" t="s">
        <v>37</v>
      </c>
      <c r="WDU1" s="4" t="s">
        <v>37</v>
      </c>
      <c r="WDV1" s="4" t="s">
        <v>37</v>
      </c>
      <c r="WDW1" s="4" t="s">
        <v>37</v>
      </c>
      <c r="WDX1" s="4" t="s">
        <v>37</v>
      </c>
      <c r="WDY1" s="4" t="s">
        <v>37</v>
      </c>
      <c r="WDZ1" s="4" t="s">
        <v>37</v>
      </c>
      <c r="WEA1" s="4" t="s">
        <v>37</v>
      </c>
      <c r="WEB1" s="4" t="s">
        <v>37</v>
      </c>
      <c r="WEC1" s="4" t="s">
        <v>37</v>
      </c>
      <c r="WED1" s="4" t="s">
        <v>37</v>
      </c>
      <c r="WEE1" s="4" t="s">
        <v>37</v>
      </c>
      <c r="WEF1" s="4" t="s">
        <v>37</v>
      </c>
      <c r="WEG1" s="4" t="s">
        <v>37</v>
      </c>
      <c r="WEH1" s="4" t="s">
        <v>37</v>
      </c>
      <c r="WEI1" s="4" t="s">
        <v>37</v>
      </c>
      <c r="WEJ1" s="4" t="s">
        <v>37</v>
      </c>
      <c r="WEK1" s="4" t="s">
        <v>37</v>
      </c>
      <c r="WEL1" s="4" t="s">
        <v>37</v>
      </c>
      <c r="WEM1" s="4" t="s">
        <v>37</v>
      </c>
      <c r="WEN1" s="4" t="s">
        <v>37</v>
      </c>
      <c r="WEO1" s="4" t="s">
        <v>37</v>
      </c>
      <c r="WEP1" s="4" t="s">
        <v>37</v>
      </c>
      <c r="WEQ1" s="4" t="s">
        <v>37</v>
      </c>
      <c r="WER1" s="4" t="s">
        <v>37</v>
      </c>
      <c r="WES1" s="4" t="s">
        <v>37</v>
      </c>
      <c r="WET1" s="4" t="s">
        <v>37</v>
      </c>
      <c r="WEU1" s="4" t="s">
        <v>37</v>
      </c>
      <c r="WEV1" s="4" t="s">
        <v>37</v>
      </c>
      <c r="WEW1" s="4" t="s">
        <v>37</v>
      </c>
      <c r="WEX1" s="4" t="s">
        <v>37</v>
      </c>
      <c r="WEY1" s="4" t="s">
        <v>37</v>
      </c>
      <c r="WEZ1" s="4" t="s">
        <v>37</v>
      </c>
      <c r="WFA1" s="4" t="s">
        <v>37</v>
      </c>
      <c r="WFB1" s="4" t="s">
        <v>37</v>
      </c>
      <c r="WFC1" s="4" t="s">
        <v>37</v>
      </c>
      <c r="WFD1" s="4" t="s">
        <v>37</v>
      </c>
      <c r="WFE1" s="4" t="s">
        <v>37</v>
      </c>
      <c r="WFF1" s="4" t="s">
        <v>37</v>
      </c>
      <c r="WFG1" s="4" t="s">
        <v>37</v>
      </c>
      <c r="WFH1" s="4" t="s">
        <v>37</v>
      </c>
      <c r="WFI1" s="4" t="s">
        <v>37</v>
      </c>
      <c r="WFJ1" s="4" t="s">
        <v>37</v>
      </c>
      <c r="WFK1" s="4" t="s">
        <v>37</v>
      </c>
      <c r="WFL1" s="4" t="s">
        <v>37</v>
      </c>
      <c r="WFM1" s="4" t="s">
        <v>37</v>
      </c>
      <c r="WFN1" s="4" t="s">
        <v>37</v>
      </c>
      <c r="WFO1" s="4" t="s">
        <v>37</v>
      </c>
      <c r="WFP1" s="4" t="s">
        <v>37</v>
      </c>
      <c r="WFQ1" s="4" t="s">
        <v>37</v>
      </c>
      <c r="WFR1" s="4" t="s">
        <v>37</v>
      </c>
      <c r="WFS1" s="4" t="s">
        <v>37</v>
      </c>
      <c r="WFT1" s="4" t="s">
        <v>37</v>
      </c>
      <c r="WFU1" s="4" t="s">
        <v>37</v>
      </c>
      <c r="WFV1" s="4" t="s">
        <v>37</v>
      </c>
      <c r="WFW1" s="4" t="s">
        <v>37</v>
      </c>
      <c r="WFX1" s="4" t="s">
        <v>37</v>
      </c>
      <c r="WFY1" s="4" t="s">
        <v>37</v>
      </c>
      <c r="WFZ1" s="4" t="s">
        <v>37</v>
      </c>
      <c r="WGA1" s="4" t="s">
        <v>37</v>
      </c>
      <c r="WGB1" s="4" t="s">
        <v>37</v>
      </c>
      <c r="WGC1" s="4" t="s">
        <v>37</v>
      </c>
      <c r="WGD1" s="4" t="s">
        <v>37</v>
      </c>
      <c r="WGE1" s="4" t="s">
        <v>37</v>
      </c>
      <c r="WGF1" s="4" t="s">
        <v>37</v>
      </c>
      <c r="WGG1" s="4" t="s">
        <v>37</v>
      </c>
      <c r="WGH1" s="4" t="s">
        <v>37</v>
      </c>
      <c r="WGI1" s="4" t="s">
        <v>37</v>
      </c>
      <c r="WGJ1" s="4" t="s">
        <v>37</v>
      </c>
      <c r="WGK1" s="4" t="s">
        <v>37</v>
      </c>
      <c r="WGL1" s="4" t="s">
        <v>37</v>
      </c>
      <c r="WGM1" s="4" t="s">
        <v>37</v>
      </c>
      <c r="WGN1" s="4" t="s">
        <v>37</v>
      </c>
      <c r="WGO1" s="4" t="s">
        <v>37</v>
      </c>
      <c r="WGP1" s="4" t="s">
        <v>37</v>
      </c>
      <c r="WGQ1" s="4" t="s">
        <v>37</v>
      </c>
      <c r="WGR1" s="4" t="s">
        <v>37</v>
      </c>
      <c r="WGS1" s="4" t="s">
        <v>37</v>
      </c>
      <c r="WGT1" s="4" t="s">
        <v>37</v>
      </c>
      <c r="WGU1" s="4" t="s">
        <v>37</v>
      </c>
      <c r="WGV1" s="4" t="s">
        <v>37</v>
      </c>
      <c r="WGW1" s="4" t="s">
        <v>37</v>
      </c>
      <c r="WGX1" s="4" t="s">
        <v>37</v>
      </c>
      <c r="WGY1" s="4" t="s">
        <v>37</v>
      </c>
      <c r="WGZ1" s="4" t="s">
        <v>37</v>
      </c>
      <c r="WHA1" s="4" t="s">
        <v>37</v>
      </c>
      <c r="WHB1" s="4" t="s">
        <v>37</v>
      </c>
      <c r="WHC1" s="4" t="s">
        <v>37</v>
      </c>
      <c r="WHD1" s="4" t="s">
        <v>37</v>
      </c>
      <c r="WHE1" s="4" t="s">
        <v>37</v>
      </c>
      <c r="WHF1" s="4" t="s">
        <v>37</v>
      </c>
      <c r="WHG1" s="4" t="s">
        <v>37</v>
      </c>
      <c r="WHH1" s="4" t="s">
        <v>37</v>
      </c>
      <c r="WHI1" s="4" t="s">
        <v>37</v>
      </c>
      <c r="WHJ1" s="4" t="s">
        <v>37</v>
      </c>
      <c r="WHK1" s="4" t="s">
        <v>37</v>
      </c>
      <c r="WHL1" s="4" t="s">
        <v>37</v>
      </c>
      <c r="WHM1" s="4" t="s">
        <v>37</v>
      </c>
      <c r="WHN1" s="4" t="s">
        <v>37</v>
      </c>
      <c r="WHO1" s="4" t="s">
        <v>37</v>
      </c>
      <c r="WHP1" s="4" t="s">
        <v>37</v>
      </c>
      <c r="WHQ1" s="4" t="s">
        <v>37</v>
      </c>
      <c r="WHR1" s="4" t="s">
        <v>37</v>
      </c>
      <c r="WHS1" s="4" t="s">
        <v>37</v>
      </c>
      <c r="WHT1" s="4" t="s">
        <v>37</v>
      </c>
      <c r="WHU1" s="4" t="s">
        <v>37</v>
      </c>
      <c r="WHV1" s="4" t="s">
        <v>37</v>
      </c>
      <c r="WHW1" s="4" t="s">
        <v>37</v>
      </c>
      <c r="WHX1" s="4" t="s">
        <v>37</v>
      </c>
      <c r="WHY1" s="4" t="s">
        <v>37</v>
      </c>
      <c r="WHZ1" s="4" t="s">
        <v>37</v>
      </c>
      <c r="WIA1" s="4" t="s">
        <v>37</v>
      </c>
      <c r="WIB1" s="4" t="s">
        <v>37</v>
      </c>
      <c r="WIC1" s="4" t="s">
        <v>37</v>
      </c>
      <c r="WID1" s="4" t="s">
        <v>37</v>
      </c>
      <c r="WIE1" s="4" t="s">
        <v>37</v>
      </c>
      <c r="WIF1" s="4" t="s">
        <v>37</v>
      </c>
      <c r="WIG1" s="4" t="s">
        <v>37</v>
      </c>
      <c r="WIH1" s="4" t="s">
        <v>37</v>
      </c>
      <c r="WII1" s="4" t="s">
        <v>37</v>
      </c>
      <c r="WIJ1" s="4" t="s">
        <v>37</v>
      </c>
      <c r="WIK1" s="4" t="s">
        <v>37</v>
      </c>
      <c r="WIL1" s="4" t="s">
        <v>37</v>
      </c>
      <c r="WIM1" s="4" t="s">
        <v>37</v>
      </c>
      <c r="WIN1" s="4" t="s">
        <v>37</v>
      </c>
      <c r="WIO1" s="4" t="s">
        <v>37</v>
      </c>
      <c r="WIP1" s="4" t="s">
        <v>37</v>
      </c>
      <c r="WIQ1" s="4" t="s">
        <v>37</v>
      </c>
      <c r="WIR1" s="4" t="s">
        <v>37</v>
      </c>
      <c r="WIS1" s="4" t="s">
        <v>37</v>
      </c>
      <c r="WIT1" s="4" t="s">
        <v>37</v>
      </c>
      <c r="WIU1" s="4" t="s">
        <v>37</v>
      </c>
      <c r="WIV1" s="4" t="s">
        <v>37</v>
      </c>
      <c r="WIW1" s="4" t="s">
        <v>37</v>
      </c>
      <c r="WIX1" s="4" t="s">
        <v>37</v>
      </c>
      <c r="WIY1" s="4" t="s">
        <v>37</v>
      </c>
      <c r="WIZ1" s="4" t="s">
        <v>37</v>
      </c>
      <c r="WJA1" s="4" t="s">
        <v>37</v>
      </c>
      <c r="WJB1" s="4" t="s">
        <v>37</v>
      </c>
      <c r="WJC1" s="4" t="s">
        <v>37</v>
      </c>
      <c r="WJD1" s="4" t="s">
        <v>37</v>
      </c>
      <c r="WJE1" s="4" t="s">
        <v>37</v>
      </c>
      <c r="WJF1" s="4" t="s">
        <v>37</v>
      </c>
      <c r="WJG1" s="4" t="s">
        <v>37</v>
      </c>
      <c r="WJH1" s="4" t="s">
        <v>37</v>
      </c>
      <c r="WJI1" s="4" t="s">
        <v>37</v>
      </c>
      <c r="WJJ1" s="4" t="s">
        <v>37</v>
      </c>
      <c r="WJK1" s="4" t="s">
        <v>37</v>
      </c>
      <c r="WJL1" s="4" t="s">
        <v>37</v>
      </c>
      <c r="WJM1" s="4" t="s">
        <v>37</v>
      </c>
      <c r="WJN1" s="4" t="s">
        <v>37</v>
      </c>
      <c r="WJO1" s="4" t="s">
        <v>37</v>
      </c>
      <c r="WJP1" s="4" t="s">
        <v>37</v>
      </c>
      <c r="WJQ1" s="4" t="s">
        <v>37</v>
      </c>
      <c r="WJR1" s="4" t="s">
        <v>37</v>
      </c>
      <c r="WJS1" s="4" t="s">
        <v>37</v>
      </c>
      <c r="WJT1" s="4" t="s">
        <v>37</v>
      </c>
      <c r="WJU1" s="4" t="s">
        <v>37</v>
      </c>
      <c r="WJV1" s="4" t="s">
        <v>37</v>
      </c>
      <c r="WJW1" s="4" t="s">
        <v>37</v>
      </c>
      <c r="WJX1" s="4" t="s">
        <v>37</v>
      </c>
      <c r="WJY1" s="4" t="s">
        <v>37</v>
      </c>
      <c r="WJZ1" s="4" t="s">
        <v>37</v>
      </c>
      <c r="WKA1" s="4" t="s">
        <v>37</v>
      </c>
      <c r="WKB1" s="4" t="s">
        <v>37</v>
      </c>
      <c r="WKC1" s="4" t="s">
        <v>37</v>
      </c>
      <c r="WKD1" s="4" t="s">
        <v>37</v>
      </c>
      <c r="WKE1" s="4" t="s">
        <v>37</v>
      </c>
      <c r="WKF1" s="4" t="s">
        <v>37</v>
      </c>
      <c r="WKG1" s="4" t="s">
        <v>37</v>
      </c>
      <c r="WKH1" s="4" t="s">
        <v>37</v>
      </c>
      <c r="WKI1" s="4" t="s">
        <v>37</v>
      </c>
      <c r="WKJ1" s="4" t="s">
        <v>37</v>
      </c>
      <c r="WKK1" s="4" t="s">
        <v>37</v>
      </c>
      <c r="WKL1" s="4" t="s">
        <v>37</v>
      </c>
      <c r="WKM1" s="4" t="s">
        <v>37</v>
      </c>
      <c r="WKN1" s="4" t="s">
        <v>37</v>
      </c>
      <c r="WKO1" s="4" t="s">
        <v>37</v>
      </c>
      <c r="WKP1" s="4" t="s">
        <v>37</v>
      </c>
      <c r="WKQ1" s="4" t="s">
        <v>37</v>
      </c>
      <c r="WKR1" s="4" t="s">
        <v>37</v>
      </c>
      <c r="WKS1" s="4" t="s">
        <v>37</v>
      </c>
      <c r="WKT1" s="4" t="s">
        <v>37</v>
      </c>
      <c r="WKU1" s="4" t="s">
        <v>37</v>
      </c>
      <c r="WKV1" s="4" t="s">
        <v>37</v>
      </c>
      <c r="WKW1" s="4" t="s">
        <v>37</v>
      </c>
      <c r="WKX1" s="4" t="s">
        <v>37</v>
      </c>
      <c r="WKY1" s="4" t="s">
        <v>37</v>
      </c>
      <c r="WKZ1" s="4" t="s">
        <v>37</v>
      </c>
      <c r="WLA1" s="4" t="s">
        <v>37</v>
      </c>
      <c r="WLB1" s="4" t="s">
        <v>37</v>
      </c>
      <c r="WLC1" s="4" t="s">
        <v>37</v>
      </c>
      <c r="WLD1" s="4" t="s">
        <v>37</v>
      </c>
      <c r="WLE1" s="4" t="s">
        <v>37</v>
      </c>
      <c r="WLF1" s="4" t="s">
        <v>37</v>
      </c>
      <c r="WLG1" s="4" t="s">
        <v>37</v>
      </c>
      <c r="WLH1" s="4" t="s">
        <v>37</v>
      </c>
      <c r="WLI1" s="4" t="s">
        <v>37</v>
      </c>
      <c r="WLJ1" s="4" t="s">
        <v>37</v>
      </c>
      <c r="WLK1" s="4" t="s">
        <v>37</v>
      </c>
      <c r="WLL1" s="4" t="s">
        <v>37</v>
      </c>
      <c r="WLM1" s="4" t="s">
        <v>37</v>
      </c>
      <c r="WLN1" s="4" t="s">
        <v>37</v>
      </c>
      <c r="WLO1" s="4" t="s">
        <v>37</v>
      </c>
      <c r="WLP1" s="4" t="s">
        <v>37</v>
      </c>
      <c r="WLQ1" s="4" t="s">
        <v>37</v>
      </c>
      <c r="WLR1" s="4" t="s">
        <v>37</v>
      </c>
      <c r="WLS1" s="4" t="s">
        <v>37</v>
      </c>
      <c r="WLT1" s="4" t="s">
        <v>37</v>
      </c>
      <c r="WLU1" s="4" t="s">
        <v>37</v>
      </c>
      <c r="WLV1" s="4" t="s">
        <v>37</v>
      </c>
      <c r="WLW1" s="4" t="s">
        <v>37</v>
      </c>
      <c r="WLX1" s="4" t="s">
        <v>37</v>
      </c>
      <c r="WLY1" s="4" t="s">
        <v>37</v>
      </c>
      <c r="WLZ1" s="4" t="s">
        <v>37</v>
      </c>
      <c r="WMA1" s="4" t="s">
        <v>37</v>
      </c>
      <c r="WMB1" s="4" t="s">
        <v>37</v>
      </c>
      <c r="WMC1" s="4" t="s">
        <v>37</v>
      </c>
      <c r="WMD1" s="4" t="s">
        <v>37</v>
      </c>
      <c r="WME1" s="4" t="s">
        <v>37</v>
      </c>
      <c r="WMF1" s="4" t="s">
        <v>37</v>
      </c>
      <c r="WMG1" s="4" t="s">
        <v>37</v>
      </c>
      <c r="WMH1" s="4" t="s">
        <v>37</v>
      </c>
      <c r="WMI1" s="4" t="s">
        <v>37</v>
      </c>
      <c r="WMJ1" s="4" t="s">
        <v>37</v>
      </c>
      <c r="WMK1" s="4" t="s">
        <v>37</v>
      </c>
      <c r="WML1" s="4" t="s">
        <v>37</v>
      </c>
      <c r="WMM1" s="4" t="s">
        <v>37</v>
      </c>
      <c r="WMN1" s="4" t="s">
        <v>37</v>
      </c>
      <c r="WMO1" s="4" t="s">
        <v>37</v>
      </c>
      <c r="WMP1" s="4" t="s">
        <v>37</v>
      </c>
      <c r="WMQ1" s="4" t="s">
        <v>37</v>
      </c>
      <c r="WMR1" s="4" t="s">
        <v>37</v>
      </c>
      <c r="WMS1" s="4" t="s">
        <v>37</v>
      </c>
      <c r="WMT1" s="4" t="s">
        <v>37</v>
      </c>
      <c r="WMU1" s="4" t="s">
        <v>37</v>
      </c>
      <c r="WMV1" s="4" t="s">
        <v>37</v>
      </c>
      <c r="WMW1" s="4" t="s">
        <v>37</v>
      </c>
      <c r="WMX1" s="4" t="s">
        <v>37</v>
      </c>
      <c r="WMY1" s="4" t="s">
        <v>37</v>
      </c>
      <c r="WMZ1" s="4" t="s">
        <v>37</v>
      </c>
      <c r="WNA1" s="4" t="s">
        <v>37</v>
      </c>
      <c r="WNB1" s="4" t="s">
        <v>37</v>
      </c>
      <c r="WNC1" s="4" t="s">
        <v>37</v>
      </c>
      <c r="WND1" s="4" t="s">
        <v>37</v>
      </c>
      <c r="WNE1" s="4" t="s">
        <v>37</v>
      </c>
      <c r="WNF1" s="4" t="s">
        <v>37</v>
      </c>
      <c r="WNG1" s="4" t="s">
        <v>37</v>
      </c>
      <c r="WNH1" s="4" t="s">
        <v>37</v>
      </c>
      <c r="WNI1" s="4" t="s">
        <v>37</v>
      </c>
      <c r="WNJ1" s="4" t="s">
        <v>37</v>
      </c>
      <c r="WNK1" s="4" t="s">
        <v>37</v>
      </c>
      <c r="WNL1" s="4" t="s">
        <v>37</v>
      </c>
      <c r="WNM1" s="4" t="s">
        <v>37</v>
      </c>
      <c r="WNN1" s="4" t="s">
        <v>37</v>
      </c>
      <c r="WNO1" s="4" t="s">
        <v>37</v>
      </c>
      <c r="WNP1" s="4" t="s">
        <v>37</v>
      </c>
      <c r="WNQ1" s="4" t="s">
        <v>37</v>
      </c>
      <c r="WNR1" s="4" t="s">
        <v>37</v>
      </c>
      <c r="WNS1" s="4" t="s">
        <v>37</v>
      </c>
      <c r="WNT1" s="4" t="s">
        <v>37</v>
      </c>
      <c r="WNU1" s="4" t="s">
        <v>37</v>
      </c>
      <c r="WNV1" s="4" t="s">
        <v>37</v>
      </c>
      <c r="WNW1" s="4" t="s">
        <v>37</v>
      </c>
      <c r="WNX1" s="4" t="s">
        <v>37</v>
      </c>
      <c r="WNY1" s="4" t="s">
        <v>37</v>
      </c>
      <c r="WNZ1" s="4" t="s">
        <v>37</v>
      </c>
      <c r="WOA1" s="4" t="s">
        <v>37</v>
      </c>
      <c r="WOB1" s="4" t="s">
        <v>37</v>
      </c>
      <c r="WOC1" s="4" t="s">
        <v>37</v>
      </c>
      <c r="WOD1" s="4" t="s">
        <v>37</v>
      </c>
      <c r="WOE1" s="4" t="s">
        <v>37</v>
      </c>
      <c r="WOF1" s="4" t="s">
        <v>37</v>
      </c>
      <c r="WOG1" s="4" t="s">
        <v>37</v>
      </c>
      <c r="WOH1" s="4" t="s">
        <v>37</v>
      </c>
      <c r="WOI1" s="4" t="s">
        <v>37</v>
      </c>
      <c r="WOJ1" s="4" t="s">
        <v>37</v>
      </c>
      <c r="WOK1" s="4" t="s">
        <v>37</v>
      </c>
      <c r="WOL1" s="4" t="s">
        <v>37</v>
      </c>
      <c r="WOM1" s="4" t="s">
        <v>37</v>
      </c>
      <c r="WON1" s="4" t="s">
        <v>37</v>
      </c>
      <c r="WOO1" s="4" t="s">
        <v>37</v>
      </c>
      <c r="WOP1" s="4" t="s">
        <v>37</v>
      </c>
      <c r="WOQ1" s="4" t="s">
        <v>37</v>
      </c>
      <c r="WOR1" s="4" t="s">
        <v>37</v>
      </c>
      <c r="WOS1" s="4" t="s">
        <v>37</v>
      </c>
      <c r="WOT1" s="4" t="s">
        <v>37</v>
      </c>
      <c r="WOU1" s="4" t="s">
        <v>37</v>
      </c>
      <c r="WOV1" s="4" t="s">
        <v>37</v>
      </c>
      <c r="WOW1" s="4" t="s">
        <v>37</v>
      </c>
      <c r="WOX1" s="4" t="s">
        <v>37</v>
      </c>
      <c r="WOY1" s="4" t="s">
        <v>37</v>
      </c>
      <c r="WOZ1" s="4" t="s">
        <v>37</v>
      </c>
      <c r="WPA1" s="4" t="s">
        <v>37</v>
      </c>
      <c r="WPB1" s="4" t="s">
        <v>37</v>
      </c>
      <c r="WPC1" s="4" t="s">
        <v>37</v>
      </c>
      <c r="WPD1" s="4" t="s">
        <v>37</v>
      </c>
      <c r="WPE1" s="4" t="s">
        <v>37</v>
      </c>
      <c r="WPF1" s="4" t="s">
        <v>37</v>
      </c>
      <c r="WPG1" s="4" t="s">
        <v>37</v>
      </c>
      <c r="WPH1" s="4" t="s">
        <v>37</v>
      </c>
      <c r="WPI1" s="4" t="s">
        <v>37</v>
      </c>
      <c r="WPJ1" s="4" t="s">
        <v>37</v>
      </c>
      <c r="WPK1" s="4" t="s">
        <v>37</v>
      </c>
      <c r="WPL1" s="4" t="s">
        <v>37</v>
      </c>
      <c r="WPM1" s="4" t="s">
        <v>37</v>
      </c>
      <c r="WPN1" s="4" t="s">
        <v>37</v>
      </c>
      <c r="WPO1" s="4" t="s">
        <v>37</v>
      </c>
      <c r="WPP1" s="4" t="s">
        <v>37</v>
      </c>
      <c r="WPQ1" s="4" t="s">
        <v>37</v>
      </c>
      <c r="WPR1" s="4" t="s">
        <v>37</v>
      </c>
      <c r="WPS1" s="4" t="s">
        <v>37</v>
      </c>
      <c r="WPT1" s="4" t="s">
        <v>37</v>
      </c>
      <c r="WPU1" s="4" t="s">
        <v>37</v>
      </c>
      <c r="WPV1" s="4" t="s">
        <v>37</v>
      </c>
      <c r="WPW1" s="4" t="s">
        <v>37</v>
      </c>
      <c r="WPX1" s="4" t="s">
        <v>37</v>
      </c>
      <c r="WPY1" s="4" t="s">
        <v>37</v>
      </c>
      <c r="WPZ1" s="4" t="s">
        <v>37</v>
      </c>
      <c r="WQA1" s="4" t="s">
        <v>37</v>
      </c>
      <c r="WQB1" s="4" t="s">
        <v>37</v>
      </c>
      <c r="WQC1" s="4" t="s">
        <v>37</v>
      </c>
      <c r="WQD1" s="4" t="s">
        <v>37</v>
      </c>
      <c r="WQE1" s="4" t="s">
        <v>37</v>
      </c>
      <c r="WQF1" s="4" t="s">
        <v>37</v>
      </c>
      <c r="WQG1" s="4" t="s">
        <v>37</v>
      </c>
      <c r="WQH1" s="4" t="s">
        <v>37</v>
      </c>
      <c r="WQI1" s="4" t="s">
        <v>37</v>
      </c>
      <c r="WQJ1" s="4" t="s">
        <v>37</v>
      </c>
      <c r="WQK1" s="4" t="s">
        <v>37</v>
      </c>
      <c r="WQL1" s="4" t="s">
        <v>37</v>
      </c>
      <c r="WQM1" s="4" t="s">
        <v>37</v>
      </c>
      <c r="WQN1" s="4" t="s">
        <v>37</v>
      </c>
      <c r="WQO1" s="4" t="s">
        <v>37</v>
      </c>
      <c r="WQP1" s="4" t="s">
        <v>37</v>
      </c>
      <c r="WQQ1" s="4" t="s">
        <v>37</v>
      </c>
      <c r="WQR1" s="4" t="s">
        <v>37</v>
      </c>
      <c r="WQS1" s="4" t="s">
        <v>37</v>
      </c>
      <c r="WQT1" s="4" t="s">
        <v>37</v>
      </c>
      <c r="WQU1" s="4" t="s">
        <v>37</v>
      </c>
      <c r="WQV1" s="4" t="s">
        <v>37</v>
      </c>
      <c r="WQW1" s="4" t="s">
        <v>37</v>
      </c>
      <c r="WQX1" s="4" t="s">
        <v>37</v>
      </c>
      <c r="WQY1" s="4" t="s">
        <v>37</v>
      </c>
      <c r="WQZ1" s="4" t="s">
        <v>37</v>
      </c>
      <c r="WRA1" s="4" t="s">
        <v>37</v>
      </c>
      <c r="WRB1" s="4" t="s">
        <v>37</v>
      </c>
      <c r="WRC1" s="4" t="s">
        <v>37</v>
      </c>
      <c r="WRD1" s="4" t="s">
        <v>37</v>
      </c>
      <c r="WRE1" s="4" t="s">
        <v>37</v>
      </c>
      <c r="WRF1" s="4" t="s">
        <v>37</v>
      </c>
      <c r="WRG1" s="4" t="s">
        <v>37</v>
      </c>
      <c r="WRH1" s="4" t="s">
        <v>37</v>
      </c>
      <c r="WRI1" s="4" t="s">
        <v>37</v>
      </c>
      <c r="WRJ1" s="4" t="s">
        <v>37</v>
      </c>
      <c r="WRK1" s="4" t="s">
        <v>37</v>
      </c>
      <c r="WRL1" s="4" t="s">
        <v>37</v>
      </c>
      <c r="WRM1" s="4" t="s">
        <v>37</v>
      </c>
      <c r="WRN1" s="4" t="s">
        <v>37</v>
      </c>
      <c r="WRO1" s="4" t="s">
        <v>37</v>
      </c>
      <c r="WRP1" s="4" t="s">
        <v>37</v>
      </c>
      <c r="WRQ1" s="4" t="s">
        <v>37</v>
      </c>
      <c r="WRR1" s="4" t="s">
        <v>37</v>
      </c>
      <c r="WRS1" s="4" t="s">
        <v>37</v>
      </c>
      <c r="WRT1" s="4" t="s">
        <v>37</v>
      </c>
      <c r="WRU1" s="4" t="s">
        <v>37</v>
      </c>
      <c r="WRV1" s="4" t="s">
        <v>37</v>
      </c>
      <c r="WRW1" s="4" t="s">
        <v>37</v>
      </c>
      <c r="WRX1" s="4" t="s">
        <v>37</v>
      </c>
      <c r="WRY1" s="4" t="s">
        <v>37</v>
      </c>
      <c r="WRZ1" s="4" t="s">
        <v>37</v>
      </c>
      <c r="WSA1" s="4" t="s">
        <v>37</v>
      </c>
      <c r="WSB1" s="4" t="s">
        <v>37</v>
      </c>
      <c r="WSC1" s="4" t="s">
        <v>37</v>
      </c>
      <c r="WSD1" s="4" t="s">
        <v>37</v>
      </c>
      <c r="WSE1" s="4" t="s">
        <v>37</v>
      </c>
      <c r="WSF1" s="4" t="s">
        <v>37</v>
      </c>
      <c r="WSG1" s="4" t="s">
        <v>37</v>
      </c>
      <c r="WSH1" s="4" t="s">
        <v>37</v>
      </c>
      <c r="WSI1" s="4" t="s">
        <v>37</v>
      </c>
      <c r="WSJ1" s="4" t="s">
        <v>37</v>
      </c>
      <c r="WSK1" s="4" t="s">
        <v>37</v>
      </c>
      <c r="WSL1" s="4" t="s">
        <v>37</v>
      </c>
      <c r="WSM1" s="4" t="s">
        <v>37</v>
      </c>
      <c r="WSN1" s="4" t="s">
        <v>37</v>
      </c>
      <c r="WSO1" s="4" t="s">
        <v>37</v>
      </c>
      <c r="WSP1" s="4" t="s">
        <v>37</v>
      </c>
      <c r="WSQ1" s="4" t="s">
        <v>37</v>
      </c>
      <c r="WSR1" s="4" t="s">
        <v>37</v>
      </c>
      <c r="WSS1" s="4" t="s">
        <v>37</v>
      </c>
      <c r="WST1" s="4" t="s">
        <v>37</v>
      </c>
      <c r="WSU1" s="4" t="s">
        <v>37</v>
      </c>
      <c r="WSV1" s="4" t="s">
        <v>37</v>
      </c>
      <c r="WSW1" s="4" t="s">
        <v>37</v>
      </c>
      <c r="WSX1" s="4" t="s">
        <v>37</v>
      </c>
      <c r="WSY1" s="4" t="s">
        <v>37</v>
      </c>
      <c r="WSZ1" s="4" t="s">
        <v>37</v>
      </c>
      <c r="WTA1" s="4" t="s">
        <v>37</v>
      </c>
      <c r="WTB1" s="4" t="s">
        <v>37</v>
      </c>
      <c r="WTC1" s="4" t="s">
        <v>37</v>
      </c>
      <c r="WTD1" s="4" t="s">
        <v>37</v>
      </c>
      <c r="WTE1" s="4" t="s">
        <v>37</v>
      </c>
      <c r="WTF1" s="4" t="s">
        <v>37</v>
      </c>
      <c r="WTG1" s="4" t="s">
        <v>37</v>
      </c>
      <c r="WTH1" s="4" t="s">
        <v>37</v>
      </c>
      <c r="WTI1" s="4" t="s">
        <v>37</v>
      </c>
      <c r="WTJ1" s="4" t="s">
        <v>37</v>
      </c>
      <c r="WTK1" s="4" t="s">
        <v>37</v>
      </c>
      <c r="WTL1" s="4" t="s">
        <v>37</v>
      </c>
      <c r="WTM1" s="4" t="s">
        <v>37</v>
      </c>
      <c r="WTN1" s="4" t="s">
        <v>37</v>
      </c>
      <c r="WTO1" s="4" t="s">
        <v>37</v>
      </c>
      <c r="WTP1" s="4" t="s">
        <v>37</v>
      </c>
      <c r="WTQ1" s="4" t="s">
        <v>37</v>
      </c>
      <c r="WTR1" s="4" t="s">
        <v>37</v>
      </c>
      <c r="WTS1" s="4" t="s">
        <v>37</v>
      </c>
      <c r="WTT1" s="4" t="s">
        <v>37</v>
      </c>
      <c r="WTU1" s="4" t="s">
        <v>37</v>
      </c>
      <c r="WTV1" s="4" t="s">
        <v>37</v>
      </c>
      <c r="WTW1" s="4" t="s">
        <v>37</v>
      </c>
      <c r="WTX1" s="4" t="s">
        <v>37</v>
      </c>
      <c r="WTY1" s="4" t="s">
        <v>37</v>
      </c>
      <c r="WTZ1" s="4" t="s">
        <v>37</v>
      </c>
      <c r="WUA1" s="4" t="s">
        <v>37</v>
      </c>
      <c r="WUB1" s="4" t="s">
        <v>37</v>
      </c>
      <c r="WUC1" s="4" t="s">
        <v>37</v>
      </c>
      <c r="WUD1" s="4" t="s">
        <v>37</v>
      </c>
      <c r="WUE1" s="4" t="s">
        <v>37</v>
      </c>
      <c r="WUF1" s="4" t="s">
        <v>37</v>
      </c>
      <c r="WUG1" s="4" t="s">
        <v>37</v>
      </c>
      <c r="WUH1" s="4" t="s">
        <v>37</v>
      </c>
      <c r="WUI1" s="4" t="s">
        <v>37</v>
      </c>
      <c r="WUJ1" s="4" t="s">
        <v>37</v>
      </c>
      <c r="WUK1" s="4" t="s">
        <v>37</v>
      </c>
      <c r="WUL1" s="4" t="s">
        <v>37</v>
      </c>
      <c r="WUM1" s="4" t="s">
        <v>37</v>
      </c>
      <c r="WUN1" s="4" t="s">
        <v>37</v>
      </c>
      <c r="WUO1" s="4" t="s">
        <v>37</v>
      </c>
      <c r="WUP1" s="4" t="s">
        <v>37</v>
      </c>
      <c r="WUQ1" s="4" t="s">
        <v>37</v>
      </c>
      <c r="WUR1" s="4" t="s">
        <v>37</v>
      </c>
      <c r="WUS1" s="4" t="s">
        <v>37</v>
      </c>
      <c r="WUT1" s="4" t="s">
        <v>37</v>
      </c>
      <c r="WUU1" s="4" t="s">
        <v>37</v>
      </c>
      <c r="WUV1" s="4" t="s">
        <v>37</v>
      </c>
      <c r="WUW1" s="4" t="s">
        <v>37</v>
      </c>
      <c r="WUX1" s="4" t="s">
        <v>37</v>
      </c>
      <c r="WUY1" s="4" t="s">
        <v>37</v>
      </c>
      <c r="WUZ1" s="4" t="s">
        <v>37</v>
      </c>
      <c r="WVA1" s="4" t="s">
        <v>37</v>
      </c>
      <c r="WVB1" s="4" t="s">
        <v>37</v>
      </c>
      <c r="WVC1" s="4" t="s">
        <v>37</v>
      </c>
      <c r="WVD1" s="4" t="s">
        <v>37</v>
      </c>
      <c r="WVE1" s="4" t="s">
        <v>37</v>
      </c>
      <c r="WVF1" s="4" t="s">
        <v>37</v>
      </c>
      <c r="WVG1" s="4" t="s">
        <v>37</v>
      </c>
      <c r="WVH1" s="4" t="s">
        <v>37</v>
      </c>
      <c r="WVI1" s="4" t="s">
        <v>37</v>
      </c>
      <c r="WVJ1" s="4" t="s">
        <v>37</v>
      </c>
      <c r="WVK1" s="4" t="s">
        <v>37</v>
      </c>
      <c r="WVL1" s="4" t="s">
        <v>37</v>
      </c>
      <c r="WVM1" s="4" t="s">
        <v>37</v>
      </c>
      <c r="WVN1" s="4" t="s">
        <v>37</v>
      </c>
      <c r="WVO1" s="4" t="s">
        <v>37</v>
      </c>
      <c r="WVP1" s="4" t="s">
        <v>37</v>
      </c>
      <c r="WVQ1" s="4" t="s">
        <v>37</v>
      </c>
      <c r="WVR1" s="4" t="s">
        <v>37</v>
      </c>
      <c r="WVS1" s="4" t="s">
        <v>37</v>
      </c>
      <c r="WVT1" s="4" t="s">
        <v>37</v>
      </c>
      <c r="WVU1" s="4" t="s">
        <v>37</v>
      </c>
      <c r="WVV1" s="4" t="s">
        <v>37</v>
      </c>
      <c r="WVW1" s="4" t="s">
        <v>37</v>
      </c>
      <c r="WVX1" s="4" t="s">
        <v>37</v>
      </c>
      <c r="WVY1" s="4" t="s">
        <v>37</v>
      </c>
      <c r="WVZ1" s="4" t="s">
        <v>37</v>
      </c>
      <c r="WWA1" s="4" t="s">
        <v>37</v>
      </c>
      <c r="WWB1" s="4" t="s">
        <v>37</v>
      </c>
      <c r="WWC1" s="4" t="s">
        <v>37</v>
      </c>
      <c r="WWD1" s="4" t="s">
        <v>37</v>
      </c>
      <c r="WWE1" s="4" t="s">
        <v>37</v>
      </c>
      <c r="WWF1" s="4" t="s">
        <v>37</v>
      </c>
      <c r="WWG1" s="4" t="s">
        <v>37</v>
      </c>
      <c r="WWH1" s="4" t="s">
        <v>37</v>
      </c>
      <c r="WWI1" s="4" t="s">
        <v>37</v>
      </c>
      <c r="WWJ1" s="4" t="s">
        <v>37</v>
      </c>
      <c r="WWK1" s="4" t="s">
        <v>37</v>
      </c>
      <c r="WWL1" s="4" t="s">
        <v>37</v>
      </c>
      <c r="WWM1" s="4" t="s">
        <v>37</v>
      </c>
      <c r="WWN1" s="4" t="s">
        <v>37</v>
      </c>
      <c r="WWO1" s="4" t="s">
        <v>37</v>
      </c>
      <c r="WWP1" s="4" t="s">
        <v>37</v>
      </c>
      <c r="WWQ1" s="4" t="s">
        <v>37</v>
      </c>
      <c r="WWR1" s="4" t="s">
        <v>37</v>
      </c>
      <c r="WWS1" s="4" t="s">
        <v>37</v>
      </c>
      <c r="WWT1" s="4" t="s">
        <v>37</v>
      </c>
      <c r="WWU1" s="4" t="s">
        <v>37</v>
      </c>
      <c r="WWV1" s="4" t="s">
        <v>37</v>
      </c>
      <c r="WWW1" s="4" t="s">
        <v>37</v>
      </c>
      <c r="WWX1" s="4" t="s">
        <v>37</v>
      </c>
      <c r="WWY1" s="4" t="s">
        <v>37</v>
      </c>
      <c r="WWZ1" s="4" t="s">
        <v>37</v>
      </c>
      <c r="WXA1" s="4" t="s">
        <v>37</v>
      </c>
      <c r="WXB1" s="4" t="s">
        <v>37</v>
      </c>
      <c r="WXC1" s="4" t="s">
        <v>37</v>
      </c>
      <c r="WXD1" s="4" t="s">
        <v>37</v>
      </c>
      <c r="WXE1" s="4" t="s">
        <v>37</v>
      </c>
      <c r="WXF1" s="4" t="s">
        <v>37</v>
      </c>
      <c r="WXG1" s="4" t="s">
        <v>37</v>
      </c>
      <c r="WXH1" s="4" t="s">
        <v>37</v>
      </c>
      <c r="WXI1" s="4" t="s">
        <v>37</v>
      </c>
      <c r="WXJ1" s="4" t="s">
        <v>37</v>
      </c>
      <c r="WXK1" s="4" t="s">
        <v>37</v>
      </c>
      <c r="WXL1" s="4" t="s">
        <v>37</v>
      </c>
      <c r="WXM1" s="4" t="s">
        <v>37</v>
      </c>
      <c r="WXN1" s="4" t="s">
        <v>37</v>
      </c>
      <c r="WXO1" s="4" t="s">
        <v>37</v>
      </c>
      <c r="WXP1" s="4" t="s">
        <v>37</v>
      </c>
      <c r="WXQ1" s="4" t="s">
        <v>37</v>
      </c>
      <c r="WXR1" s="4" t="s">
        <v>37</v>
      </c>
      <c r="WXS1" s="4" t="s">
        <v>37</v>
      </c>
      <c r="WXT1" s="4" t="s">
        <v>37</v>
      </c>
      <c r="WXU1" s="4" t="s">
        <v>37</v>
      </c>
      <c r="WXV1" s="4" t="s">
        <v>37</v>
      </c>
      <c r="WXW1" s="4" t="s">
        <v>37</v>
      </c>
      <c r="WXX1" s="4" t="s">
        <v>37</v>
      </c>
      <c r="WXY1" s="4" t="s">
        <v>37</v>
      </c>
      <c r="WXZ1" s="4" t="s">
        <v>37</v>
      </c>
      <c r="WYA1" s="4" t="s">
        <v>37</v>
      </c>
      <c r="WYB1" s="4" t="s">
        <v>37</v>
      </c>
      <c r="WYC1" s="4" t="s">
        <v>37</v>
      </c>
      <c r="WYD1" s="4" t="s">
        <v>37</v>
      </c>
      <c r="WYE1" s="4" t="s">
        <v>37</v>
      </c>
      <c r="WYF1" s="4" t="s">
        <v>37</v>
      </c>
      <c r="WYG1" s="4" t="s">
        <v>37</v>
      </c>
      <c r="WYH1" s="4" t="s">
        <v>37</v>
      </c>
      <c r="WYI1" s="4" t="s">
        <v>37</v>
      </c>
      <c r="WYJ1" s="4" t="s">
        <v>37</v>
      </c>
      <c r="WYK1" s="4" t="s">
        <v>37</v>
      </c>
      <c r="WYL1" s="4" t="s">
        <v>37</v>
      </c>
      <c r="WYM1" s="4" t="s">
        <v>37</v>
      </c>
      <c r="WYN1" s="4" t="s">
        <v>37</v>
      </c>
      <c r="WYO1" s="4" t="s">
        <v>37</v>
      </c>
      <c r="WYP1" s="4" t="s">
        <v>37</v>
      </c>
      <c r="WYQ1" s="4" t="s">
        <v>37</v>
      </c>
      <c r="WYR1" s="4" t="s">
        <v>37</v>
      </c>
      <c r="WYS1" s="4" t="s">
        <v>37</v>
      </c>
      <c r="WYT1" s="4" t="s">
        <v>37</v>
      </c>
      <c r="WYU1" s="4" t="s">
        <v>37</v>
      </c>
      <c r="WYV1" s="4" t="s">
        <v>37</v>
      </c>
      <c r="WYW1" s="4" t="s">
        <v>37</v>
      </c>
      <c r="WYX1" s="4" t="s">
        <v>37</v>
      </c>
      <c r="WYY1" s="4" t="s">
        <v>37</v>
      </c>
      <c r="WYZ1" s="4" t="s">
        <v>37</v>
      </c>
      <c r="WZA1" s="4" t="s">
        <v>37</v>
      </c>
      <c r="WZB1" s="4" t="s">
        <v>37</v>
      </c>
      <c r="WZC1" s="4" t="s">
        <v>37</v>
      </c>
      <c r="WZD1" s="4" t="s">
        <v>37</v>
      </c>
      <c r="WZE1" s="4" t="s">
        <v>37</v>
      </c>
      <c r="WZF1" s="4" t="s">
        <v>37</v>
      </c>
      <c r="WZG1" s="4" t="s">
        <v>37</v>
      </c>
      <c r="WZH1" s="4" t="s">
        <v>37</v>
      </c>
      <c r="WZI1" s="4" t="s">
        <v>37</v>
      </c>
      <c r="WZJ1" s="4" t="s">
        <v>37</v>
      </c>
      <c r="WZK1" s="4" t="s">
        <v>37</v>
      </c>
      <c r="WZL1" s="4" t="s">
        <v>37</v>
      </c>
      <c r="WZM1" s="4" t="s">
        <v>37</v>
      </c>
      <c r="WZN1" s="4" t="s">
        <v>37</v>
      </c>
      <c r="WZO1" s="4" t="s">
        <v>37</v>
      </c>
      <c r="WZP1" s="4" t="s">
        <v>37</v>
      </c>
      <c r="WZQ1" s="4" t="s">
        <v>37</v>
      </c>
      <c r="WZR1" s="4" t="s">
        <v>37</v>
      </c>
      <c r="WZS1" s="4" t="s">
        <v>37</v>
      </c>
      <c r="WZT1" s="4" t="s">
        <v>37</v>
      </c>
      <c r="WZU1" s="4" t="s">
        <v>37</v>
      </c>
      <c r="WZV1" s="4" t="s">
        <v>37</v>
      </c>
      <c r="WZW1" s="4" t="s">
        <v>37</v>
      </c>
      <c r="WZX1" s="4" t="s">
        <v>37</v>
      </c>
      <c r="WZY1" s="4" t="s">
        <v>37</v>
      </c>
      <c r="WZZ1" s="4" t="s">
        <v>37</v>
      </c>
      <c r="XAA1" s="4" t="s">
        <v>37</v>
      </c>
      <c r="XAB1" s="4" t="s">
        <v>37</v>
      </c>
      <c r="XAC1" s="4" t="s">
        <v>37</v>
      </c>
      <c r="XAD1" s="4" t="s">
        <v>37</v>
      </c>
      <c r="XAE1" s="4" t="s">
        <v>37</v>
      </c>
      <c r="XAF1" s="4" t="s">
        <v>37</v>
      </c>
      <c r="XAG1" s="4" t="s">
        <v>37</v>
      </c>
      <c r="XAH1" s="4" t="s">
        <v>37</v>
      </c>
      <c r="XAI1" s="4" t="s">
        <v>37</v>
      </c>
      <c r="XAJ1" s="4" t="s">
        <v>37</v>
      </c>
      <c r="XAK1" s="4" t="s">
        <v>37</v>
      </c>
      <c r="XAL1" s="4" t="s">
        <v>37</v>
      </c>
      <c r="XAM1" s="4" t="s">
        <v>37</v>
      </c>
      <c r="XAN1" s="4" t="s">
        <v>37</v>
      </c>
      <c r="XAO1" s="4" t="s">
        <v>37</v>
      </c>
      <c r="XAP1" s="4" t="s">
        <v>37</v>
      </c>
      <c r="XAQ1" s="4" t="s">
        <v>37</v>
      </c>
      <c r="XAR1" s="4" t="s">
        <v>37</v>
      </c>
      <c r="XAS1" s="4" t="s">
        <v>37</v>
      </c>
      <c r="XAT1" s="4" t="s">
        <v>37</v>
      </c>
      <c r="XAU1" s="4" t="s">
        <v>37</v>
      </c>
      <c r="XAV1" s="4" t="s">
        <v>37</v>
      </c>
      <c r="XAW1" s="4" t="s">
        <v>37</v>
      </c>
      <c r="XAX1" s="4" t="s">
        <v>37</v>
      </c>
      <c r="XAY1" s="4" t="s">
        <v>37</v>
      </c>
      <c r="XAZ1" s="4" t="s">
        <v>37</v>
      </c>
      <c r="XBA1" s="4" t="s">
        <v>37</v>
      </c>
      <c r="XBB1" s="4" t="s">
        <v>37</v>
      </c>
      <c r="XBC1" s="4" t="s">
        <v>37</v>
      </c>
      <c r="XBD1" s="4" t="s">
        <v>37</v>
      </c>
      <c r="XBE1" s="4" t="s">
        <v>37</v>
      </c>
      <c r="XBF1" s="4" t="s">
        <v>37</v>
      </c>
      <c r="XBG1" s="4" t="s">
        <v>37</v>
      </c>
      <c r="XBH1" s="4" t="s">
        <v>37</v>
      </c>
      <c r="XBI1" s="4" t="s">
        <v>37</v>
      </c>
      <c r="XBJ1" s="4" t="s">
        <v>37</v>
      </c>
      <c r="XBK1" s="4" t="s">
        <v>37</v>
      </c>
      <c r="XBL1" s="4" t="s">
        <v>37</v>
      </c>
      <c r="XBM1" s="4" t="s">
        <v>37</v>
      </c>
      <c r="XBN1" s="4" t="s">
        <v>37</v>
      </c>
      <c r="XBO1" s="4" t="s">
        <v>37</v>
      </c>
      <c r="XBP1" s="4" t="s">
        <v>37</v>
      </c>
      <c r="XBQ1" s="4" t="s">
        <v>37</v>
      </c>
      <c r="XBR1" s="4" t="s">
        <v>37</v>
      </c>
      <c r="XBS1" s="4" t="s">
        <v>37</v>
      </c>
      <c r="XBT1" s="4" t="s">
        <v>37</v>
      </c>
      <c r="XBU1" s="4" t="s">
        <v>37</v>
      </c>
      <c r="XBV1" s="4" t="s">
        <v>37</v>
      </c>
      <c r="XBW1" s="4" t="s">
        <v>37</v>
      </c>
      <c r="XBX1" s="4" t="s">
        <v>37</v>
      </c>
      <c r="XBY1" s="4" t="s">
        <v>37</v>
      </c>
      <c r="XBZ1" s="4" t="s">
        <v>37</v>
      </c>
      <c r="XCA1" s="4" t="s">
        <v>37</v>
      </c>
      <c r="XCB1" s="4" t="s">
        <v>37</v>
      </c>
      <c r="XCC1" s="4" t="s">
        <v>37</v>
      </c>
      <c r="XCD1" s="4" t="s">
        <v>37</v>
      </c>
      <c r="XCE1" s="4" t="s">
        <v>37</v>
      </c>
      <c r="XCF1" s="4" t="s">
        <v>37</v>
      </c>
      <c r="XCG1" s="4" t="s">
        <v>37</v>
      </c>
      <c r="XCH1" s="4" t="s">
        <v>37</v>
      </c>
      <c r="XCI1" s="4" t="s">
        <v>37</v>
      </c>
      <c r="XCJ1" s="4" t="s">
        <v>37</v>
      </c>
      <c r="XCK1" s="4" t="s">
        <v>37</v>
      </c>
      <c r="XCL1" s="4" t="s">
        <v>37</v>
      </c>
      <c r="XCM1" s="4" t="s">
        <v>37</v>
      </c>
      <c r="XCN1" s="4" t="s">
        <v>37</v>
      </c>
      <c r="XCO1" s="4" t="s">
        <v>37</v>
      </c>
      <c r="XCP1" s="4" t="s">
        <v>37</v>
      </c>
      <c r="XCQ1" s="4" t="s">
        <v>37</v>
      </c>
      <c r="XCR1" s="4" t="s">
        <v>37</v>
      </c>
      <c r="XCS1" s="4" t="s">
        <v>37</v>
      </c>
      <c r="XCT1" s="4" t="s">
        <v>37</v>
      </c>
      <c r="XCU1" s="4" t="s">
        <v>37</v>
      </c>
      <c r="XCV1" s="4" t="s">
        <v>37</v>
      </c>
      <c r="XCW1" s="4" t="s">
        <v>37</v>
      </c>
      <c r="XCX1" s="4" t="s">
        <v>37</v>
      </c>
      <c r="XCY1" s="4" t="s">
        <v>37</v>
      </c>
      <c r="XCZ1" s="4" t="s">
        <v>37</v>
      </c>
      <c r="XDA1" s="4" t="s">
        <v>37</v>
      </c>
      <c r="XDB1" s="4" t="s">
        <v>37</v>
      </c>
      <c r="XDC1" s="4" t="s">
        <v>37</v>
      </c>
      <c r="XDD1" s="4" t="s">
        <v>37</v>
      </c>
      <c r="XDE1" s="4" t="s">
        <v>37</v>
      </c>
      <c r="XDF1" s="4" t="s">
        <v>37</v>
      </c>
      <c r="XDG1" s="4" t="s">
        <v>37</v>
      </c>
      <c r="XDH1" s="4" t="s">
        <v>37</v>
      </c>
      <c r="XDI1" s="4" t="s">
        <v>37</v>
      </c>
      <c r="XDJ1" s="4" t="s">
        <v>37</v>
      </c>
      <c r="XDK1" s="4" t="s">
        <v>37</v>
      </c>
      <c r="XDL1" s="4" t="s">
        <v>37</v>
      </c>
      <c r="XDM1" s="4" t="s">
        <v>37</v>
      </c>
      <c r="XDN1" s="4" t="s">
        <v>37</v>
      </c>
      <c r="XDO1" s="4" t="s">
        <v>37</v>
      </c>
      <c r="XDP1" s="4" t="s">
        <v>37</v>
      </c>
      <c r="XDQ1" s="4" t="s">
        <v>37</v>
      </c>
      <c r="XDR1" s="4" t="s">
        <v>37</v>
      </c>
      <c r="XDS1" s="4" t="s">
        <v>37</v>
      </c>
      <c r="XDT1" s="4" t="s">
        <v>37</v>
      </c>
      <c r="XDU1" s="4" t="s">
        <v>37</v>
      </c>
      <c r="XDV1" s="4" t="s">
        <v>37</v>
      </c>
      <c r="XDW1" s="4" t="s">
        <v>37</v>
      </c>
      <c r="XDX1" s="4" t="s">
        <v>37</v>
      </c>
      <c r="XDY1" s="4" t="s">
        <v>37</v>
      </c>
      <c r="XDZ1" s="4" t="s">
        <v>37</v>
      </c>
      <c r="XEA1" s="4" t="s">
        <v>37</v>
      </c>
      <c r="XEB1" s="4" t="s">
        <v>37</v>
      </c>
      <c r="XEC1" s="4" t="s">
        <v>37</v>
      </c>
      <c r="XED1" s="4" t="s">
        <v>37</v>
      </c>
      <c r="XEE1" s="4" t="s">
        <v>37</v>
      </c>
      <c r="XEF1" s="4" t="s">
        <v>37</v>
      </c>
      <c r="XEG1" s="4" t="s">
        <v>37</v>
      </c>
      <c r="XEH1" s="4" t="s">
        <v>37</v>
      </c>
      <c r="XEI1" s="4" t="s">
        <v>37</v>
      </c>
      <c r="XEJ1" s="4" t="s">
        <v>37</v>
      </c>
      <c r="XEK1" s="4" t="s">
        <v>37</v>
      </c>
      <c r="XEL1" s="4" t="s">
        <v>37</v>
      </c>
      <c r="XEM1" s="4" t="s">
        <v>37</v>
      </c>
      <c r="XEN1" s="4" t="s">
        <v>37</v>
      </c>
      <c r="XEO1" s="4" t="s">
        <v>37</v>
      </c>
      <c r="XEP1" s="4" t="s">
        <v>37</v>
      </c>
      <c r="XEQ1" s="4" t="s">
        <v>37</v>
      </c>
      <c r="XER1" s="4" t="s">
        <v>37</v>
      </c>
      <c r="XES1" s="4" t="s">
        <v>37</v>
      </c>
      <c r="XET1" s="4" t="s">
        <v>37</v>
      </c>
      <c r="XEU1" s="4" t="s">
        <v>37</v>
      </c>
      <c r="XEV1" s="4" t="s">
        <v>37</v>
      </c>
      <c r="XEW1" s="4" t="s">
        <v>37</v>
      </c>
      <c r="XEX1" s="4" t="s">
        <v>37</v>
      </c>
      <c r="XEY1" s="4" t="s">
        <v>37</v>
      </c>
      <c r="XEZ1" s="4" t="s">
        <v>37</v>
      </c>
      <c r="XFA1" s="4" t="s">
        <v>37</v>
      </c>
      <c r="XFB1" s="4" t="s">
        <v>37</v>
      </c>
      <c r="XFC1" s="4" t="s">
        <v>37</v>
      </c>
      <c r="XFD1" s="4" t="s">
        <v>37</v>
      </c>
    </row>
    <row r="3" spans="1:16384" s="3" customFormat="1" ht="18" x14ac:dyDescent="0.25">
      <c r="A3" s="411"/>
    </row>
    <row r="4" spans="1:16384" s="3" customFormat="1" ht="18" x14ac:dyDescent="0.25">
      <c r="A4" s="411"/>
    </row>
    <row r="6" spans="1:16384" s="7" customFormat="1" ht="18.75" customHeight="1" thickBot="1" x14ac:dyDescent="0.3">
      <c r="A6" s="416" t="s">
        <v>1</v>
      </c>
    </row>
    <row r="7" spans="1:16384" s="3" customFormat="1" ht="15.75" thickTop="1" x14ac:dyDescent="0.25">
      <c r="A7"/>
    </row>
    <row r="8" spans="1:16384" s="3" customFormat="1" ht="15" x14ac:dyDescent="0.25">
      <c r="A8" t="s">
        <v>401</v>
      </c>
    </row>
    <row r="9" spans="1:16384" s="3" customFormat="1" x14ac:dyDescent="0.2">
      <c r="A9" s="414" t="s">
        <v>8</v>
      </c>
    </row>
    <row r="10" spans="1:16384" s="3" customFormat="1" x14ac:dyDescent="0.2">
      <c r="A10" s="414" t="s">
        <v>9</v>
      </c>
    </row>
    <row r="11" spans="1:16384" s="3" customFormat="1" x14ac:dyDescent="0.2">
      <c r="A11" s="413"/>
    </row>
    <row r="12" spans="1:16384" s="3" customFormat="1" ht="15" x14ac:dyDescent="0.25">
      <c r="A12" t="s">
        <v>402</v>
      </c>
    </row>
    <row r="13" spans="1:16384" s="3" customFormat="1" x14ac:dyDescent="0.2">
      <c r="A13" s="414" t="s">
        <v>8</v>
      </c>
    </row>
    <row r="14" spans="1:16384" s="3" customFormat="1" x14ac:dyDescent="0.2">
      <c r="A14" s="414" t="s">
        <v>9</v>
      </c>
    </row>
    <row r="15" spans="1:16384" s="3" customFormat="1" x14ac:dyDescent="0.2">
      <c r="A15" s="414"/>
    </row>
    <row r="16" spans="1:16384" s="3" customFormat="1" ht="15" x14ac:dyDescent="0.25">
      <c r="A16" s="417" t="s">
        <v>403</v>
      </c>
    </row>
    <row r="17" spans="1:1" x14ac:dyDescent="0.2">
      <c r="A17" s="413"/>
    </row>
    <row r="18" spans="1:1" ht="15" x14ac:dyDescent="0.25">
      <c r="A18" t="s">
        <v>404</v>
      </c>
    </row>
    <row r="19" spans="1:1" x14ac:dyDescent="0.2">
      <c r="A19" s="414" t="s">
        <v>10</v>
      </c>
    </row>
    <row r="20" spans="1:1" x14ac:dyDescent="0.2">
      <c r="A20" s="414" t="s">
        <v>12</v>
      </c>
    </row>
    <row r="21" spans="1:1" x14ac:dyDescent="0.2">
      <c r="A21" s="414" t="s">
        <v>2</v>
      </c>
    </row>
    <row r="22" spans="1:1" x14ac:dyDescent="0.2">
      <c r="A22" s="413"/>
    </row>
    <row r="23" spans="1:1" ht="15" x14ac:dyDescent="0.25">
      <c r="A23" t="s">
        <v>405</v>
      </c>
    </row>
    <row r="24" spans="1:1" x14ac:dyDescent="0.2">
      <c r="A24" s="414" t="s">
        <v>10</v>
      </c>
    </row>
    <row r="25" spans="1:1" x14ac:dyDescent="0.2">
      <c r="A25" s="414" t="s">
        <v>36</v>
      </c>
    </row>
    <row r="26" spans="1:1" x14ac:dyDescent="0.2">
      <c r="A26" s="412"/>
    </row>
    <row r="27" spans="1:1" ht="15" x14ac:dyDescent="0.25">
      <c r="A27" t="s">
        <v>406</v>
      </c>
    </row>
    <row r="28" spans="1:1" x14ac:dyDescent="0.2">
      <c r="A28" s="414" t="s">
        <v>8</v>
      </c>
    </row>
    <row r="29" spans="1:1" x14ac:dyDescent="0.2">
      <c r="A29" s="412"/>
    </row>
    <row r="30" spans="1:1" ht="15" x14ac:dyDescent="0.25">
      <c r="A30" t="s">
        <v>407</v>
      </c>
    </row>
    <row r="31" spans="1:1" x14ac:dyDescent="0.2">
      <c r="A31" s="414" t="s">
        <v>6</v>
      </c>
    </row>
    <row r="32" spans="1:1" x14ac:dyDescent="0.2">
      <c r="A32" s="414" t="s">
        <v>3</v>
      </c>
    </row>
    <row r="33" spans="1:1" x14ac:dyDescent="0.2">
      <c r="A33" s="414" t="s">
        <v>11</v>
      </c>
    </row>
    <row r="34" spans="1:1" x14ac:dyDescent="0.2">
      <c r="A34" s="414" t="s">
        <v>4</v>
      </c>
    </row>
    <row r="35" spans="1:1" x14ac:dyDescent="0.2">
      <c r="A35" s="414" t="s">
        <v>5</v>
      </c>
    </row>
    <row r="36" spans="1:1" x14ac:dyDescent="0.2">
      <c r="A36" s="414" t="s">
        <v>13</v>
      </c>
    </row>
    <row r="37" spans="1:1" x14ac:dyDescent="0.2">
      <c r="A37" s="414"/>
    </row>
    <row r="38" spans="1:1" ht="15" x14ac:dyDescent="0.25">
      <c r="A38" t="s">
        <v>408</v>
      </c>
    </row>
    <row r="39" spans="1:1" x14ac:dyDescent="0.2">
      <c r="A39" s="414" t="s">
        <v>6</v>
      </c>
    </row>
    <row r="40" spans="1:1" x14ac:dyDescent="0.2">
      <c r="A40" s="414" t="s">
        <v>3</v>
      </c>
    </row>
    <row r="41" spans="1:1" x14ac:dyDescent="0.2">
      <c r="A41" s="414" t="s">
        <v>11</v>
      </c>
    </row>
    <row r="42" spans="1:1" x14ac:dyDescent="0.2">
      <c r="A42" s="414" t="s">
        <v>4</v>
      </c>
    </row>
    <row r="43" spans="1:1" x14ac:dyDescent="0.2">
      <c r="A43" s="414" t="s">
        <v>5</v>
      </c>
    </row>
    <row r="44" spans="1:1" x14ac:dyDescent="0.2">
      <c r="A44" s="414" t="s">
        <v>13</v>
      </c>
    </row>
    <row r="45" spans="1:1" x14ac:dyDescent="0.2">
      <c r="A45" s="414"/>
    </row>
    <row r="46" spans="1:1" ht="15" x14ac:dyDescent="0.25">
      <c r="A46" s="417" t="s">
        <v>409</v>
      </c>
    </row>
    <row r="47" spans="1:1" ht="15" x14ac:dyDescent="0.25">
      <c r="A47" s="415"/>
    </row>
    <row r="48" spans="1:1" ht="15" x14ac:dyDescent="0.25">
      <c r="A48" t="s">
        <v>7</v>
      </c>
    </row>
    <row r="49" spans="1:1" x14ac:dyDescent="0.2">
      <c r="A49" s="414" t="s">
        <v>410</v>
      </c>
    </row>
    <row r="50" spans="1:1" x14ac:dyDescent="0.2">
      <c r="A50" s="414" t="s">
        <v>411</v>
      </c>
    </row>
    <row r="51" spans="1:1" x14ac:dyDescent="0.2">
      <c r="A51" s="414" t="s">
        <v>412</v>
      </c>
    </row>
    <row r="52" spans="1:1" x14ac:dyDescent="0.2">
      <c r="A52" s="414" t="s">
        <v>413</v>
      </c>
    </row>
    <row r="53" spans="1:1" x14ac:dyDescent="0.2">
      <c r="A53" s="413"/>
    </row>
    <row r="54" spans="1:1" x14ac:dyDescent="0.2">
      <c r="A54" s="413"/>
    </row>
  </sheetData>
  <pageMargins left="0.7" right="0.7" top="0.75" bottom="0.75" header="0.3" footer="0.3"/>
  <pageSetup paperSize="9" orientation="portrait" horizontalDpi="4294967292" verticalDpi="4294967292"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8D370-663E-49A9-9A34-A125B8A8F7FC}">
  <dimension ref="A1:HP89"/>
  <sheetViews>
    <sheetView zoomScale="80" zoomScaleNormal="80" zoomScaleSheetLayoutView="100" workbookViewId="0">
      <pane xSplit="2" ySplit="3" topLeftCell="V28" activePane="bottomRight" state="frozen"/>
      <selection sqref="A1:XFD1048576"/>
      <selection pane="topRight" sqref="A1:XFD1048576"/>
      <selection pane="bottomLeft" sqref="A1:XFD1048576"/>
      <selection pane="bottomRight" activeCell="L62" sqref="L62"/>
    </sheetView>
  </sheetViews>
  <sheetFormatPr defaultColWidth="9.140625" defaultRowHeight="12.75" outlineLevelCol="2" x14ac:dyDescent="0.2"/>
  <cols>
    <col min="1" max="1" width="11.5703125" style="110" customWidth="1"/>
    <col min="2" max="2" width="36.42578125" style="110" customWidth="1"/>
    <col min="3" max="5" width="8.85546875" style="110" customWidth="1" outlineLevel="1"/>
    <col min="6" max="7" width="8.140625" style="110" customWidth="1" outlineLevel="2"/>
    <col min="8" max="8" width="8.85546875" style="110" customWidth="1" outlineLevel="1"/>
    <col min="9" max="10" width="8.140625" style="110" customWidth="1" outlineLevel="2"/>
    <col min="11" max="12" width="9.140625" style="110" customWidth="1" outlineLevel="2"/>
    <col min="13" max="36" width="9.140625" style="110" customWidth="1" outlineLevel="1"/>
    <col min="37" max="37" width="9.140625" style="110" outlineLevel="1"/>
    <col min="38" max="38" width="9.140625" style="110"/>
    <col min="39" max="41" width="9.140625" style="110" outlineLevel="1"/>
    <col min="42" max="42" width="9.140625" style="110"/>
    <col min="43" max="46" width="9.140625" style="110" outlineLevel="1"/>
    <col min="47" max="16384" width="9.140625" style="110"/>
  </cols>
  <sheetData>
    <row r="1" spans="1:46" s="107" customFormat="1" ht="16.5" customHeight="1" x14ac:dyDescent="0.25">
      <c r="A1" s="388" t="s">
        <v>295</v>
      </c>
      <c r="C1" s="419" t="s">
        <v>122</v>
      </c>
      <c r="D1" s="419"/>
      <c r="E1" s="419"/>
      <c r="R1" s="420"/>
    </row>
    <row r="2" spans="1:46" s="107" customFormat="1" ht="6.75" customHeight="1" thickBot="1" x14ac:dyDescent="0.25">
      <c r="A2" s="108"/>
      <c r="B2" s="108"/>
    </row>
    <row r="3" spans="1:46" s="107" customFormat="1" ht="35.25" customHeight="1" thickBot="1" x14ac:dyDescent="0.25">
      <c r="A3" s="109"/>
      <c r="B3" s="12"/>
      <c r="C3" s="30" t="s">
        <v>25</v>
      </c>
      <c r="D3" s="30" t="s">
        <v>26</v>
      </c>
      <c r="E3" s="30" t="s">
        <v>27</v>
      </c>
      <c r="F3" s="30" t="s">
        <v>28</v>
      </c>
      <c r="G3" s="30" t="s">
        <v>29</v>
      </c>
      <c r="H3" s="30" t="s">
        <v>30</v>
      </c>
      <c r="I3" s="30" t="s">
        <v>31</v>
      </c>
      <c r="J3" s="30" t="s">
        <v>32</v>
      </c>
      <c r="K3" s="30" t="s">
        <v>33</v>
      </c>
      <c r="L3" s="30" t="s">
        <v>34</v>
      </c>
      <c r="M3" s="30" t="s">
        <v>35</v>
      </c>
      <c r="N3" s="30" t="s">
        <v>38</v>
      </c>
      <c r="O3" s="30" t="s">
        <v>42</v>
      </c>
      <c r="P3" s="30" t="s">
        <v>44</v>
      </c>
      <c r="Q3" s="30" t="s">
        <v>108</v>
      </c>
      <c r="R3" s="30" t="s">
        <v>140</v>
      </c>
      <c r="S3" s="30" t="s">
        <v>139</v>
      </c>
      <c r="T3" s="30" t="s">
        <v>138</v>
      </c>
      <c r="U3" s="30" t="s">
        <v>137</v>
      </c>
      <c r="V3" s="30" t="s">
        <v>238</v>
      </c>
      <c r="W3" s="30" t="s">
        <v>255</v>
      </c>
      <c r="X3" s="30" t="s">
        <v>257</v>
      </c>
      <c r="Y3" s="30" t="s">
        <v>261</v>
      </c>
      <c r="Z3" s="30" t="s">
        <v>273</v>
      </c>
      <c r="AA3" s="30" t="s">
        <v>284</v>
      </c>
      <c r="AB3" s="30" t="s">
        <v>300</v>
      </c>
      <c r="AC3" s="30" t="s">
        <v>305</v>
      </c>
      <c r="AD3" s="30" t="s">
        <v>310</v>
      </c>
      <c r="AE3" s="30" t="s">
        <v>313</v>
      </c>
      <c r="AF3" s="30" t="s">
        <v>322</v>
      </c>
      <c r="AG3" s="30" t="s">
        <v>338</v>
      </c>
      <c r="AH3" s="30" t="s">
        <v>361</v>
      </c>
      <c r="AI3" s="30" t="s">
        <v>363</v>
      </c>
      <c r="AJ3" s="30" t="s">
        <v>365</v>
      </c>
      <c r="AK3" s="30" t="s">
        <v>371</v>
      </c>
      <c r="AL3" s="30" t="s">
        <v>373</v>
      </c>
      <c r="AM3" s="30" t="s">
        <v>377</v>
      </c>
      <c r="AN3" s="30" t="s">
        <v>385</v>
      </c>
      <c r="AO3" s="30" t="s">
        <v>389</v>
      </c>
      <c r="AP3" s="30" t="s">
        <v>390</v>
      </c>
      <c r="AQ3" s="30" t="s">
        <v>399</v>
      </c>
      <c r="AR3" s="389"/>
      <c r="AS3" s="389"/>
      <c r="AT3" s="389"/>
    </row>
    <row r="4" spans="1:46" s="107" customFormat="1" ht="11.25" customHeight="1" x14ac:dyDescent="0.2">
      <c r="A4" s="428" t="s">
        <v>123</v>
      </c>
      <c r="B4" s="264"/>
      <c r="C4" s="391"/>
      <c r="D4" s="391"/>
      <c r="E4" s="391"/>
      <c r="F4" s="391"/>
      <c r="G4" s="391"/>
      <c r="H4" s="391"/>
      <c r="I4" s="391"/>
      <c r="J4" s="391"/>
      <c r="K4" s="391"/>
      <c r="L4" s="391"/>
      <c r="M4" s="391"/>
      <c r="N4" s="391"/>
      <c r="O4" s="391"/>
      <c r="P4" s="391"/>
      <c r="Q4" s="391"/>
      <c r="R4" s="391"/>
      <c r="S4" s="391"/>
      <c r="T4" s="391"/>
      <c r="U4" s="391"/>
      <c r="V4" s="391"/>
      <c r="W4" s="391"/>
      <c r="X4" s="391"/>
      <c r="Y4" s="390"/>
      <c r="Z4" s="390"/>
      <c r="AA4" s="390"/>
      <c r="AB4" s="390"/>
      <c r="AC4" s="390"/>
      <c r="AD4" s="390"/>
      <c r="AE4" s="390"/>
      <c r="AF4" s="390"/>
      <c r="AG4" s="390"/>
      <c r="AH4" s="390"/>
      <c r="AI4" s="390"/>
      <c r="AJ4" s="390"/>
      <c r="AK4" s="390"/>
      <c r="AL4" s="302"/>
      <c r="AM4" s="302"/>
      <c r="AN4" s="302"/>
      <c r="AO4" s="302">
        <v>0.152</v>
      </c>
      <c r="AP4" s="302">
        <v>0.14699999999999999</v>
      </c>
      <c r="AQ4" s="390">
        <v>0.14531975088105681</v>
      </c>
      <c r="AR4" s="304"/>
      <c r="AS4" s="304"/>
      <c r="AT4" s="304"/>
    </row>
    <row r="5" spans="1:46" s="107" customFormat="1" ht="11.25" customHeight="1" x14ac:dyDescent="0.2">
      <c r="A5" s="429"/>
      <c r="B5" s="264" t="s">
        <v>124</v>
      </c>
      <c r="C5" s="390">
        <v>9.4399999999999998E-2</v>
      </c>
      <c r="D5" s="390">
        <v>8.2461999999999994E-2</v>
      </c>
      <c r="E5" s="390">
        <v>7.4200000000000002E-2</v>
      </c>
      <c r="F5" s="390">
        <v>0.21390000000000001</v>
      </c>
      <c r="G5" s="390">
        <v>0.15459999999999999</v>
      </c>
      <c r="H5" s="390">
        <v>0.159</v>
      </c>
      <c r="I5" s="390">
        <v>0.14369999999999999</v>
      </c>
      <c r="J5" s="390">
        <v>0.13489999999999999</v>
      </c>
      <c r="K5" s="390">
        <v>0.1206</v>
      </c>
      <c r="L5" s="390">
        <v>0.11940000000000001</v>
      </c>
      <c r="M5" s="390">
        <v>0.1177</v>
      </c>
      <c r="N5" s="390">
        <v>0.1404</v>
      </c>
      <c r="O5" s="390">
        <v>0.1139</v>
      </c>
      <c r="P5" s="390">
        <v>0.13100300000000001</v>
      </c>
      <c r="Q5" s="390">
        <v>0.116755</v>
      </c>
      <c r="R5" s="390">
        <v>4.3142E-2</v>
      </c>
      <c r="S5" s="390">
        <v>8.6504999999999999E-2</v>
      </c>
      <c r="T5" s="390">
        <v>8.1093999999999999E-2</v>
      </c>
      <c r="U5" s="390">
        <v>8.1129999999999994E-2</v>
      </c>
      <c r="V5" s="390">
        <v>0.13032199999999999</v>
      </c>
      <c r="W5" s="390">
        <v>0.138379</v>
      </c>
      <c r="X5" s="390">
        <v>0.13339599999999999</v>
      </c>
      <c r="Y5" s="391">
        <v>0.11421099999999999</v>
      </c>
      <c r="Z5" s="391">
        <v>0.120404</v>
      </c>
      <c r="AA5" s="391">
        <v>0.10845299999999999</v>
      </c>
      <c r="AB5" s="391">
        <v>0.124779</v>
      </c>
      <c r="AC5" s="391">
        <v>0.19871989790216493</v>
      </c>
      <c r="AD5" s="391">
        <v>0.19723499999999999</v>
      </c>
      <c r="AE5" s="391">
        <v>0.19422200000000001</v>
      </c>
      <c r="AF5" s="391">
        <v>0.20161699999999999</v>
      </c>
      <c r="AG5" s="391">
        <v>0.209952</v>
      </c>
      <c r="AH5" s="391">
        <v>0.189225</v>
      </c>
      <c r="AI5" s="391">
        <v>0.19358800000000001</v>
      </c>
      <c r="AJ5" s="391">
        <v>0.18571199999999999</v>
      </c>
      <c r="AK5" s="391">
        <v>0.16503399999999999</v>
      </c>
      <c r="AL5" s="304">
        <v>0.152977</v>
      </c>
      <c r="AM5" s="304">
        <v>0.16400600000000001</v>
      </c>
      <c r="AN5" s="304">
        <v>0.15992500000000001</v>
      </c>
      <c r="AO5" s="304">
        <v>0.14502200000000001</v>
      </c>
      <c r="AP5" s="304">
        <v>0.12436899999999999</v>
      </c>
      <c r="AQ5" s="391">
        <v>0.130055</v>
      </c>
      <c r="AR5" s="302"/>
      <c r="AS5" s="302"/>
      <c r="AT5" s="302"/>
    </row>
    <row r="6" spans="1:46" s="107" customFormat="1" ht="11.25" customHeight="1" x14ac:dyDescent="0.2">
      <c r="A6" s="429"/>
      <c r="B6" s="303" t="s">
        <v>125</v>
      </c>
      <c r="C6" s="391">
        <v>1.17E-2</v>
      </c>
      <c r="D6" s="391">
        <v>1.03E-2</v>
      </c>
      <c r="E6" s="391">
        <v>9.1999999999999998E-3</v>
      </c>
      <c r="F6" s="391">
        <v>2.7099999999999999E-2</v>
      </c>
      <c r="G6" s="391">
        <v>1.9599999999999999E-2</v>
      </c>
      <c r="H6" s="391">
        <v>2.0400000000000001E-2</v>
      </c>
      <c r="I6" s="391">
        <v>1.8700000000000001E-2</v>
      </c>
      <c r="J6" s="391">
        <v>1.8700000000000001E-2</v>
      </c>
      <c r="K6" s="391">
        <v>1.6899999999999998E-2</v>
      </c>
      <c r="L6" s="391">
        <v>1.6899999999999998E-2</v>
      </c>
      <c r="M6" s="391">
        <v>1.6299999999999999E-2</v>
      </c>
      <c r="N6" s="391">
        <v>1.7899999999999999E-2</v>
      </c>
      <c r="O6" s="391">
        <v>1.4487999999999999E-2</v>
      </c>
      <c r="P6" s="391">
        <v>1.6447E-2</v>
      </c>
      <c r="Q6" s="391">
        <v>1.4541E-2</v>
      </c>
      <c r="R6" s="391">
        <v>5.1700000000000001E-3</v>
      </c>
      <c r="S6" s="391">
        <v>1.0243E-2</v>
      </c>
      <c r="T6" s="391">
        <v>9.5619999999999993E-3</v>
      </c>
      <c r="U6" s="391">
        <v>9.5510000000000005E-3</v>
      </c>
      <c r="V6" s="391">
        <v>1.3086E-2</v>
      </c>
      <c r="W6" s="391">
        <v>1.3934E-2</v>
      </c>
      <c r="X6" s="391">
        <v>1.3419E-2</v>
      </c>
      <c r="Y6" s="391">
        <v>1.1443E-2</v>
      </c>
      <c r="Z6" s="391">
        <v>1.1653E-2</v>
      </c>
      <c r="AA6" s="391">
        <v>1.0489999999999999E-2</v>
      </c>
      <c r="AB6" s="391">
        <v>1.2133E-2</v>
      </c>
      <c r="AC6" s="391">
        <v>1.9449193659300236E-2</v>
      </c>
      <c r="AD6" s="391">
        <v>1.9980999999999999E-2</v>
      </c>
      <c r="AE6" s="391">
        <v>2.0101000000000001E-2</v>
      </c>
      <c r="AF6" s="391">
        <v>2.1101999999999999E-2</v>
      </c>
      <c r="AG6" s="391">
        <v>2.2289E-2</v>
      </c>
      <c r="AH6" s="391">
        <v>2.1564E-2</v>
      </c>
      <c r="AI6" s="391">
        <v>2.2349999999999998E-2</v>
      </c>
      <c r="AJ6" s="391">
        <v>2.1610000000000001E-2</v>
      </c>
      <c r="AK6" s="391">
        <v>1.9290000000000002E-2</v>
      </c>
      <c r="AL6" s="304">
        <v>1.7659999999999999E-2</v>
      </c>
      <c r="AM6" s="304">
        <v>1.9047000000000001E-2</v>
      </c>
      <c r="AN6" s="304">
        <v>1.8513000000000002E-2</v>
      </c>
      <c r="AO6" s="304">
        <v>1.695E-2</v>
      </c>
      <c r="AP6" s="304">
        <v>1.4999E-2</v>
      </c>
      <c r="AQ6" s="391">
        <v>1.5810000000000001E-2</v>
      </c>
      <c r="AR6" s="392"/>
      <c r="AS6" s="392"/>
      <c r="AT6" s="392"/>
    </row>
    <row r="7" spans="1:46" s="107" customFormat="1" ht="11.25" customHeight="1" x14ac:dyDescent="0.2">
      <c r="A7" s="429"/>
      <c r="B7" s="303" t="s">
        <v>126</v>
      </c>
      <c r="C7" s="393">
        <v>2.5600000000000001E-2</v>
      </c>
      <c r="D7" s="393">
        <v>2.6100000000000002E-2</v>
      </c>
      <c r="E7" s="393">
        <v>2.6100000000000002E-2</v>
      </c>
      <c r="F7" s="393">
        <v>2.5000000000000001E-2</v>
      </c>
      <c r="G7" s="393">
        <v>2.47E-2</v>
      </c>
      <c r="H7" s="393">
        <v>2.5399999999999999E-2</v>
      </c>
      <c r="I7" s="393">
        <v>2.5700000000000001E-2</v>
      </c>
      <c r="J7" s="393">
        <v>2.52E-2</v>
      </c>
      <c r="K7" s="393">
        <v>2.53E-2</v>
      </c>
      <c r="L7" s="393">
        <v>2.5399999999999999E-2</v>
      </c>
      <c r="M7" s="393">
        <v>2.5600000000000001E-2</v>
      </c>
      <c r="N7" s="393">
        <v>2.5600000000000001E-2</v>
      </c>
      <c r="O7" s="393">
        <v>2.5399999999999999E-2</v>
      </c>
      <c r="P7" s="393">
        <v>2.5100000000000001E-2</v>
      </c>
      <c r="Q7" s="393">
        <v>2.4792000000000002E-2</v>
      </c>
      <c r="R7" s="393">
        <v>2.2946000000000001E-2</v>
      </c>
      <c r="S7" s="393">
        <v>2.1881999999999999E-2</v>
      </c>
      <c r="T7" s="393">
        <v>2.1405E-2</v>
      </c>
      <c r="U7" s="393">
        <v>2.1114999999999998E-2</v>
      </c>
      <c r="V7" s="393">
        <v>2.0919E-2</v>
      </c>
      <c r="W7" s="393">
        <v>2.0867E-2</v>
      </c>
      <c r="X7" s="393">
        <v>2.0688999999999999E-2</v>
      </c>
      <c r="Y7" s="393">
        <v>2.07E-2</v>
      </c>
      <c r="Z7" s="393">
        <v>2.0730999999999999E-2</v>
      </c>
      <c r="AA7" s="393">
        <v>2.1233999999999999E-2</v>
      </c>
      <c r="AB7" s="393">
        <v>2.1713E-2</v>
      </c>
      <c r="AC7" s="393">
        <v>2.2963000000000001E-2</v>
      </c>
      <c r="AD7" s="393">
        <v>3.1411000000000001E-2</v>
      </c>
      <c r="AE7" s="393">
        <v>3.2999000000000001E-2</v>
      </c>
      <c r="AF7" s="393">
        <v>3.4181999999999997E-2</v>
      </c>
      <c r="AG7" s="393">
        <v>3.5039000000000001E-2</v>
      </c>
      <c r="AH7" s="393">
        <v>3.7337000000000002E-2</v>
      </c>
      <c r="AI7" s="393">
        <v>3.6809000000000001E-2</v>
      </c>
      <c r="AJ7" s="393">
        <v>3.6540000000000003E-2</v>
      </c>
      <c r="AK7" s="393">
        <v>3.6430999999999998E-2</v>
      </c>
      <c r="AL7" s="401">
        <v>3.4627999999999999E-2</v>
      </c>
      <c r="AM7" s="401">
        <v>3.3993000000000002E-2</v>
      </c>
      <c r="AN7" s="401">
        <v>3.3445999999999997E-2</v>
      </c>
      <c r="AO7" s="401">
        <v>3.3183999999999998E-2</v>
      </c>
      <c r="AP7" s="401">
        <v>3.1910000000000001E-2</v>
      </c>
      <c r="AQ7" s="393">
        <v>3.2059999999999998E-2</v>
      </c>
      <c r="AR7" s="394"/>
      <c r="AS7" s="394"/>
      <c r="AT7" s="394"/>
    </row>
    <row r="8" spans="1:46" s="107" customFormat="1" ht="11.25" customHeight="1" x14ac:dyDescent="0.2">
      <c r="A8" s="429"/>
      <c r="B8" s="303" t="s">
        <v>127</v>
      </c>
      <c r="C8" s="391">
        <v>0.58730000000000004</v>
      </c>
      <c r="D8" s="391">
        <v>0.59889999999999999</v>
      </c>
      <c r="E8" s="391">
        <v>0.60870000000000002</v>
      </c>
      <c r="F8" s="391">
        <v>0.51529999999999998</v>
      </c>
      <c r="G8" s="391">
        <v>0.57679999999999998</v>
      </c>
      <c r="H8" s="391">
        <v>0.56899999999999995</v>
      </c>
      <c r="I8" s="391">
        <v>0.58399999999999996</v>
      </c>
      <c r="J8" s="391">
        <v>0.5323</v>
      </c>
      <c r="K8" s="391">
        <v>0.57589999999999997</v>
      </c>
      <c r="L8" s="391">
        <v>0.57020000000000004</v>
      </c>
      <c r="M8" s="391">
        <v>0.58518999999999999</v>
      </c>
      <c r="N8" s="391">
        <v>0.51830399999999999</v>
      </c>
      <c r="O8" s="391">
        <v>0.55237099999999995</v>
      </c>
      <c r="P8" s="391">
        <v>0.56025000000000003</v>
      </c>
      <c r="Q8" s="391">
        <v>0.58970299999999998</v>
      </c>
      <c r="R8" s="391">
        <v>0.60284499999999996</v>
      </c>
      <c r="S8" s="391">
        <v>0.55702700000000005</v>
      </c>
      <c r="T8" s="391">
        <v>0.56429399999999996</v>
      </c>
      <c r="U8" s="391">
        <v>0.58265599999999995</v>
      </c>
      <c r="V8" s="391">
        <v>0.62685500000000005</v>
      </c>
      <c r="W8" s="391">
        <v>0.59086300000000003</v>
      </c>
      <c r="X8" s="391">
        <v>0.59445400000000004</v>
      </c>
      <c r="Y8" s="391">
        <v>0.62283200000000005</v>
      </c>
      <c r="Z8" s="391">
        <v>0.588584</v>
      </c>
      <c r="AA8" s="391">
        <v>0.61084000000000005</v>
      </c>
      <c r="AB8" s="391">
        <v>0.590055</v>
      </c>
      <c r="AC8" s="391">
        <v>0.57638999999999996</v>
      </c>
      <c r="AD8" s="391">
        <v>0.484099</v>
      </c>
      <c r="AE8" s="391">
        <v>0.47045599999999999</v>
      </c>
      <c r="AF8" s="391">
        <v>0.45159700000000003</v>
      </c>
      <c r="AG8" s="391">
        <v>0.45902900000000002</v>
      </c>
      <c r="AH8" s="391">
        <v>0.41691400000000001</v>
      </c>
      <c r="AI8" s="391">
        <v>0.42848799999999998</v>
      </c>
      <c r="AJ8" s="391">
        <v>0.432006</v>
      </c>
      <c r="AK8" s="391">
        <v>0.45710400000000001</v>
      </c>
      <c r="AL8" s="304">
        <v>0.46654899999999999</v>
      </c>
      <c r="AM8" s="304">
        <v>0.46665200000000001</v>
      </c>
      <c r="AN8" s="392">
        <v>0.46062999999999998</v>
      </c>
      <c r="AO8" s="304">
        <v>0.47356799999999999</v>
      </c>
      <c r="AP8" s="304">
        <v>0.47419800000000001</v>
      </c>
      <c r="AQ8" s="391">
        <v>0.464721</v>
      </c>
      <c r="AR8" s="392"/>
      <c r="AS8" s="392"/>
      <c r="AT8" s="392"/>
    </row>
    <row r="9" spans="1:46" s="107" customFormat="1" ht="11.25" customHeight="1" x14ac:dyDescent="0.2">
      <c r="A9" s="429"/>
      <c r="B9" s="303" t="s">
        <v>128</v>
      </c>
      <c r="C9" s="395">
        <v>47.731000000000002</v>
      </c>
      <c r="D9" s="395">
        <v>42.994300000000003</v>
      </c>
      <c r="E9" s="395">
        <v>38</v>
      </c>
      <c r="F9" s="395">
        <v>-145.46299999999999</v>
      </c>
      <c r="G9" s="395">
        <v>-80.088999999999999</v>
      </c>
      <c r="H9" s="395">
        <v>-70.387500000000003</v>
      </c>
      <c r="I9" s="395">
        <v>-62.418399999999998</v>
      </c>
      <c r="J9" s="395">
        <v>-19.890799999999999</v>
      </c>
      <c r="K9" s="395">
        <v>-46.384799999999998</v>
      </c>
      <c r="L9" s="395">
        <v>-44.794499999999999</v>
      </c>
      <c r="M9" s="395">
        <v>-42.907499999999999</v>
      </c>
      <c r="N9" s="395">
        <v>-22.6615</v>
      </c>
      <c r="O9" s="395">
        <v>-0.40760000000000002</v>
      </c>
      <c r="P9" s="395">
        <v>-30.712389000000002</v>
      </c>
      <c r="Q9" s="395">
        <v>-19.771346999999999</v>
      </c>
      <c r="R9" s="395">
        <v>146.08337700000001</v>
      </c>
      <c r="S9" s="395">
        <v>85.029364000000001</v>
      </c>
      <c r="T9" s="395">
        <v>83.587795999999997</v>
      </c>
      <c r="U9" s="395">
        <v>61.888491000000002</v>
      </c>
      <c r="V9" s="395">
        <v>-78.343562000000006</v>
      </c>
      <c r="W9" s="395">
        <v>-67.647548999999998</v>
      </c>
      <c r="X9" s="395">
        <v>-49.983378000000002</v>
      </c>
      <c r="Y9" s="395">
        <v>-40.501196999999998</v>
      </c>
      <c r="Z9" s="395">
        <v>-17.107627000000001</v>
      </c>
      <c r="AA9" s="395">
        <v>-5.787363</v>
      </c>
      <c r="AB9" s="395">
        <v>-12.732161</v>
      </c>
      <c r="AC9" s="395">
        <v>14.382441999999999</v>
      </c>
      <c r="AD9" s="395">
        <v>-37.232076999999997</v>
      </c>
      <c r="AE9" s="395">
        <v>-37.670965000000002</v>
      </c>
      <c r="AF9" s="395">
        <v>-23.406264</v>
      </c>
      <c r="AG9" s="395">
        <v>-6.5484150000000003</v>
      </c>
      <c r="AH9" s="395">
        <v>9.8322020000000006</v>
      </c>
      <c r="AI9" s="395">
        <v>-17.546762999999999</v>
      </c>
      <c r="AJ9" s="395">
        <v>-11.831785999999999</v>
      </c>
      <c r="AK9" s="395">
        <v>14.030246999999999</v>
      </c>
      <c r="AL9" s="306">
        <v>37.061978000000003</v>
      </c>
      <c r="AM9" s="306">
        <v>-3.643643</v>
      </c>
      <c r="AN9" s="306">
        <v>9.3457729999999994</v>
      </c>
      <c r="AO9" s="306">
        <v>28.512003</v>
      </c>
      <c r="AP9" s="306">
        <v>26.416550999999998</v>
      </c>
      <c r="AQ9" s="395">
        <v>32.001876000000003</v>
      </c>
      <c r="AR9" s="306"/>
      <c r="AS9" s="306"/>
      <c r="AT9" s="306"/>
    </row>
    <row r="10" spans="1:46" s="107" customFormat="1" ht="11.25" customHeight="1" x14ac:dyDescent="0.2">
      <c r="A10" s="430"/>
      <c r="B10" s="307" t="s">
        <v>129</v>
      </c>
      <c r="C10" s="396">
        <v>0.74694199999999999</v>
      </c>
      <c r="D10" s="396">
        <v>0.72055400000000003</v>
      </c>
      <c r="E10" s="396">
        <v>0.74129999999999996</v>
      </c>
      <c r="F10" s="396">
        <v>0.73623099999999997</v>
      </c>
      <c r="G10" s="396">
        <v>0.73480099999999993</v>
      </c>
      <c r="H10" s="396">
        <v>0.72259499999999999</v>
      </c>
      <c r="I10" s="396">
        <v>0.708013</v>
      </c>
      <c r="J10" s="396">
        <v>0.697797</v>
      </c>
      <c r="K10" s="396">
        <v>0.70499999999999996</v>
      </c>
      <c r="L10" s="396">
        <v>0.69104299999999996</v>
      </c>
      <c r="M10" s="396">
        <v>0.68314400000000008</v>
      </c>
      <c r="N10" s="396">
        <v>0.680446</v>
      </c>
      <c r="O10" s="396">
        <v>0.67706500000000003</v>
      </c>
      <c r="P10" s="396">
        <v>0.67909976000000005</v>
      </c>
      <c r="Q10" s="396">
        <v>0.65488093000000003</v>
      </c>
      <c r="R10" s="396">
        <v>0.66591431999999995</v>
      </c>
      <c r="S10" s="396">
        <v>0.63053263999999998</v>
      </c>
      <c r="T10" s="396">
        <v>0.62447788000000004</v>
      </c>
      <c r="U10" s="396">
        <v>0.58820746000000002</v>
      </c>
      <c r="V10" s="396">
        <v>0.58716531000000005</v>
      </c>
      <c r="W10" s="396">
        <v>0.58749470999999998</v>
      </c>
      <c r="X10" s="396">
        <v>0.59523493999999999</v>
      </c>
      <c r="Y10" s="396">
        <v>0.60014940000000006</v>
      </c>
      <c r="Z10" s="396">
        <v>0.65361179000000003</v>
      </c>
      <c r="AA10" s="396">
        <v>0.65898100999999998</v>
      </c>
      <c r="AB10" s="396">
        <v>0.66036096999999994</v>
      </c>
      <c r="AC10" s="396">
        <v>0.6527444</v>
      </c>
      <c r="AD10" s="396">
        <v>0.66580410000000001</v>
      </c>
      <c r="AE10" s="396">
        <v>0.67412008000000001</v>
      </c>
      <c r="AF10" s="396">
        <v>0.67356559000000005</v>
      </c>
      <c r="AG10" s="396">
        <v>0.66246009000000006</v>
      </c>
      <c r="AH10" s="396">
        <v>0.67703210999999996</v>
      </c>
      <c r="AI10" s="396">
        <v>0.69582820999999995</v>
      </c>
      <c r="AJ10" s="396">
        <v>0.73638028000000011</v>
      </c>
      <c r="AK10" s="396">
        <v>0.7368918499999999</v>
      </c>
      <c r="AL10" s="305">
        <v>0.76649314000000002</v>
      </c>
      <c r="AM10" s="305">
        <v>0.76546278999999995</v>
      </c>
      <c r="AN10" s="305">
        <v>0.77060680000000004</v>
      </c>
      <c r="AO10" s="305">
        <v>0.76318096999999996</v>
      </c>
      <c r="AP10" s="305">
        <v>0.77780274999999999</v>
      </c>
      <c r="AQ10" s="396">
        <v>0.78378024000000002</v>
      </c>
      <c r="AR10" s="397"/>
      <c r="AS10" s="397"/>
      <c r="AT10" s="397"/>
    </row>
    <row r="11" spans="1:46" s="107" customFormat="1" ht="11.25" customHeight="1" x14ac:dyDescent="0.2">
      <c r="A11" s="428" t="s">
        <v>130</v>
      </c>
      <c r="B11" s="301" t="s">
        <v>124</v>
      </c>
      <c r="C11" s="390">
        <v>0.111</v>
      </c>
      <c r="D11" s="390">
        <v>5.6000000000000001E-2</v>
      </c>
      <c r="E11" s="390">
        <v>0.05</v>
      </c>
      <c r="F11" s="390">
        <v>0.184</v>
      </c>
      <c r="G11" s="390">
        <v>0.16489999999999999</v>
      </c>
      <c r="H11" s="390">
        <v>0.14990000000000001</v>
      </c>
      <c r="I11" s="390">
        <v>0.14430000000000001</v>
      </c>
      <c r="J11" s="390">
        <v>0.1033</v>
      </c>
      <c r="K11" s="390">
        <v>0.14319999999999999</v>
      </c>
      <c r="L11" s="390">
        <v>0.1221</v>
      </c>
      <c r="M11" s="390">
        <v>0.1159</v>
      </c>
      <c r="N11" s="390">
        <v>0.12809999999999999</v>
      </c>
      <c r="O11" s="390">
        <v>0.184</v>
      </c>
      <c r="P11" s="390">
        <v>0.16373399999999999</v>
      </c>
      <c r="Q11" s="390">
        <v>0.132576</v>
      </c>
      <c r="R11" s="390">
        <v>2.2339000000000001E-2</v>
      </c>
      <c r="S11" s="390">
        <v>0.10051300000000001</v>
      </c>
      <c r="T11" s="390">
        <v>8.3416000000000004E-2</v>
      </c>
      <c r="U11" s="390">
        <v>8.2300999999999999E-2</v>
      </c>
      <c r="V11" s="390">
        <v>0.107123</v>
      </c>
      <c r="W11" s="390">
        <v>0.10397099999999999</v>
      </c>
      <c r="X11" s="390">
        <v>9.4385999999999998E-2</v>
      </c>
      <c r="Y11" s="390">
        <v>0.13827999999999999</v>
      </c>
      <c r="Z11" s="390">
        <v>8.4455000000000002E-2</v>
      </c>
      <c r="AA11" s="390">
        <v>8.6937E-2</v>
      </c>
      <c r="AB11" s="390">
        <v>8.1533999999999995E-2</v>
      </c>
      <c r="AC11" s="390">
        <v>0.102422</v>
      </c>
      <c r="AD11" s="390">
        <v>0.12565499999999999</v>
      </c>
      <c r="AE11" s="390">
        <v>0.26460600000000001</v>
      </c>
      <c r="AF11" s="390">
        <v>0.215452</v>
      </c>
      <c r="AG11" s="390">
        <v>0.27892400000000001</v>
      </c>
      <c r="AH11" s="390">
        <v>0.16403599999999999</v>
      </c>
      <c r="AI11" s="390">
        <v>0.166015</v>
      </c>
      <c r="AJ11" s="390">
        <v>0.20972399999999999</v>
      </c>
      <c r="AK11" s="390">
        <v>0.197766</v>
      </c>
      <c r="AL11" s="302">
        <v>9.6444000000000002E-2</v>
      </c>
      <c r="AM11" s="302">
        <v>0.22555700000000001</v>
      </c>
      <c r="AN11" s="302">
        <v>0.171627</v>
      </c>
      <c r="AO11" s="302">
        <v>0.156304</v>
      </c>
      <c r="AP11" s="302">
        <v>7.5287000000000007E-2</v>
      </c>
      <c r="AQ11" s="390">
        <v>0.21754299999999999</v>
      </c>
      <c r="AR11" s="302"/>
      <c r="AS11" s="302"/>
      <c r="AT11" s="302"/>
    </row>
    <row r="12" spans="1:46" s="226" customFormat="1" ht="11.25" customHeight="1" x14ac:dyDescent="0.2">
      <c r="A12" s="431"/>
      <c r="B12" s="303" t="s">
        <v>125</v>
      </c>
      <c r="C12" s="391">
        <v>1.6E-2</v>
      </c>
      <c r="D12" s="391">
        <v>8.0000000000000002E-3</v>
      </c>
      <c r="E12" s="391">
        <v>7.0000000000000001E-3</v>
      </c>
      <c r="F12" s="391">
        <v>2.7E-2</v>
      </c>
      <c r="G12" s="391">
        <v>2.41E-2</v>
      </c>
      <c r="H12" s="391">
        <v>2.2200000000000001E-2</v>
      </c>
      <c r="I12" s="391">
        <v>2.1700000000000001E-2</v>
      </c>
      <c r="J12" s="391">
        <v>1.67E-2</v>
      </c>
      <c r="K12" s="391">
        <v>2.3E-2</v>
      </c>
      <c r="L12" s="391">
        <v>2.0199999999999999E-2</v>
      </c>
      <c r="M12" s="391">
        <v>1.8700000000000001E-2</v>
      </c>
      <c r="N12" s="391">
        <v>1.8800000000000001E-2</v>
      </c>
      <c r="O12" s="391">
        <v>2.7099999999999999E-2</v>
      </c>
      <c r="P12" s="391">
        <v>2.3845000000000002E-2</v>
      </c>
      <c r="Q12" s="391">
        <v>1.9115E-2</v>
      </c>
      <c r="R12" s="391">
        <v>3.052E-3</v>
      </c>
      <c r="S12" s="391">
        <v>1.3561999999999999E-2</v>
      </c>
      <c r="T12" s="391">
        <v>1.1209999999999999E-2</v>
      </c>
      <c r="U12" s="391">
        <v>1.1024000000000001E-2</v>
      </c>
      <c r="V12" s="391">
        <v>1.4026E-2</v>
      </c>
      <c r="W12" s="391">
        <v>1.3502E-2</v>
      </c>
      <c r="X12" s="391">
        <v>1.2083999999999999E-2</v>
      </c>
      <c r="Y12" s="391">
        <v>1.755E-2</v>
      </c>
      <c r="Z12" s="391">
        <v>1.0151E-2</v>
      </c>
      <c r="AA12" s="391">
        <v>1.0340999999999999E-2</v>
      </c>
      <c r="AB12" s="391">
        <v>9.6600000000000002E-3</v>
      </c>
      <c r="AC12" s="391">
        <v>1.2139E-2</v>
      </c>
      <c r="AD12" s="391">
        <v>1.473E-2</v>
      </c>
      <c r="AE12" s="391">
        <v>3.1813000000000001E-2</v>
      </c>
      <c r="AF12" s="391">
        <v>2.6268E-2</v>
      </c>
      <c r="AG12" s="391">
        <v>3.4971000000000002E-2</v>
      </c>
      <c r="AH12" s="391">
        <v>2.3238000000000002E-2</v>
      </c>
      <c r="AI12" s="391">
        <v>2.3706000000000001E-2</v>
      </c>
      <c r="AJ12" s="391">
        <v>3.0372E-2</v>
      </c>
      <c r="AK12" s="391">
        <v>2.8879999999999999E-2</v>
      </c>
      <c r="AL12" s="304">
        <v>1.4023000000000001E-2</v>
      </c>
      <c r="AM12" s="304">
        <v>3.3228000000000001E-2</v>
      </c>
      <c r="AN12" s="304">
        <v>2.5281000000000001E-2</v>
      </c>
      <c r="AO12" s="304">
        <v>2.3359999999999999E-2</v>
      </c>
      <c r="AP12" s="304">
        <v>1.1769E-2</v>
      </c>
      <c r="AQ12" s="391">
        <v>3.4789E-2</v>
      </c>
      <c r="AR12" s="304"/>
      <c r="AS12" s="304"/>
      <c r="AT12" s="304"/>
    </row>
    <row r="13" spans="1:46" s="107" customFormat="1" ht="11.25" x14ac:dyDescent="0.2">
      <c r="A13" s="431"/>
      <c r="B13" s="303" t="s">
        <v>126</v>
      </c>
      <c r="C13" s="393">
        <v>2.01E-2</v>
      </c>
      <c r="D13" s="393">
        <v>2.0400000000000001E-2</v>
      </c>
      <c r="E13" s="393">
        <v>2.0299999999999999E-2</v>
      </c>
      <c r="F13" s="393">
        <v>1.89E-2</v>
      </c>
      <c r="G13" s="393">
        <v>1.8100000000000002E-2</v>
      </c>
      <c r="H13" s="393">
        <v>1.8499999999999999E-2</v>
      </c>
      <c r="I13" s="393">
        <v>1.9E-2</v>
      </c>
      <c r="J13" s="393">
        <v>1.8599999999999998E-2</v>
      </c>
      <c r="K13" s="393">
        <v>1.8700000000000001E-2</v>
      </c>
      <c r="L13" s="393">
        <v>1.8800000000000001E-2</v>
      </c>
      <c r="M13" s="393">
        <v>1.89E-2</v>
      </c>
      <c r="N13" s="393">
        <v>1.9199999999999998E-2</v>
      </c>
      <c r="O13" s="393">
        <v>1.9099999999999999E-2</v>
      </c>
      <c r="P13" s="393">
        <v>1.8800000000000001E-2</v>
      </c>
      <c r="Q13" s="393">
        <v>1.8499999999999999E-2</v>
      </c>
      <c r="R13" s="393">
        <v>1.6466000000000001E-2</v>
      </c>
      <c r="S13" s="393">
        <v>1.54E-2</v>
      </c>
      <c r="T13" s="393">
        <v>1.4742E-2</v>
      </c>
      <c r="U13" s="393">
        <v>1.4437E-2</v>
      </c>
      <c r="V13" s="393">
        <v>1.3599999999999999E-2</v>
      </c>
      <c r="W13" s="393">
        <v>1.3396999999999999E-2</v>
      </c>
      <c r="X13" s="393">
        <v>1.2995E-2</v>
      </c>
      <c r="Y13" s="393">
        <v>1.3086E-2</v>
      </c>
      <c r="Z13" s="393">
        <v>1.3202E-2</v>
      </c>
      <c r="AA13" s="393">
        <v>1.3243E-2</v>
      </c>
      <c r="AB13" s="393">
        <v>1.3598000000000001E-2</v>
      </c>
      <c r="AC13" s="393">
        <v>1.4791E-2</v>
      </c>
      <c r="AD13" s="393">
        <v>2.3494000000000001E-2</v>
      </c>
      <c r="AE13" s="393">
        <v>2.5333000000000001E-2</v>
      </c>
      <c r="AF13" s="393">
        <v>2.6443000000000001E-2</v>
      </c>
      <c r="AG13" s="393">
        <v>2.7657999999999999E-2</v>
      </c>
      <c r="AH13" s="393">
        <v>3.0179000000000001E-2</v>
      </c>
      <c r="AI13" s="393">
        <v>2.9538999999999999E-2</v>
      </c>
      <c r="AJ13" s="393">
        <v>2.9041000000000001E-2</v>
      </c>
      <c r="AK13" s="393">
        <v>2.8649000000000001E-2</v>
      </c>
      <c r="AL13" s="401">
        <v>2.6362E-2</v>
      </c>
      <c r="AM13" s="401">
        <v>2.5760000000000002E-2</v>
      </c>
      <c r="AN13" s="401">
        <v>2.5402000000000001E-2</v>
      </c>
      <c r="AO13" s="401">
        <v>2.5392000000000001E-2</v>
      </c>
      <c r="AP13" s="401">
        <v>2.5656000000000002E-2</v>
      </c>
      <c r="AQ13" s="393">
        <v>2.5940999999999999E-2</v>
      </c>
      <c r="AR13" s="305"/>
      <c r="AS13" s="305"/>
      <c r="AT13" s="305"/>
    </row>
    <row r="14" spans="1:46" s="107" customFormat="1" ht="11.25" x14ac:dyDescent="0.2">
      <c r="A14" s="431"/>
      <c r="B14" s="303" t="s">
        <v>127</v>
      </c>
      <c r="C14" s="391">
        <v>0.50800000000000001</v>
      </c>
      <c r="D14" s="391">
        <v>0.55000000000000004</v>
      </c>
      <c r="E14" s="391">
        <v>0.57889999999999997</v>
      </c>
      <c r="F14" s="391">
        <v>0.46</v>
      </c>
      <c r="G14" s="391">
        <v>0.48139999999999999</v>
      </c>
      <c r="H14" s="391">
        <v>0.50819999999999999</v>
      </c>
      <c r="I14" s="391">
        <v>0.53280000000000005</v>
      </c>
      <c r="J14" s="391">
        <v>0.51749999999999996</v>
      </c>
      <c r="K14" s="391">
        <v>0.46800000000000003</v>
      </c>
      <c r="L14" s="391">
        <v>0.50660000000000005</v>
      </c>
      <c r="M14" s="391">
        <v>0.5534</v>
      </c>
      <c r="N14" s="391">
        <v>0.51882099999999998</v>
      </c>
      <c r="O14" s="391">
        <v>0.40545500000000001</v>
      </c>
      <c r="P14" s="391">
        <v>0.46763500000000002</v>
      </c>
      <c r="Q14" s="391">
        <v>0.53896200000000005</v>
      </c>
      <c r="R14" s="391">
        <v>0.67996999999999996</v>
      </c>
      <c r="S14" s="391">
        <v>0.51553599999999999</v>
      </c>
      <c r="T14" s="391">
        <v>0.55762299999999998</v>
      </c>
      <c r="U14" s="391">
        <v>0.57899800000000001</v>
      </c>
      <c r="V14" s="391">
        <v>0.62076600000000004</v>
      </c>
      <c r="W14" s="391">
        <v>0.58420499999999997</v>
      </c>
      <c r="X14" s="391">
        <v>0.607908</v>
      </c>
      <c r="Y14" s="391">
        <v>0.50788800000000001</v>
      </c>
      <c r="Z14" s="391">
        <v>0.58922600000000003</v>
      </c>
      <c r="AA14" s="391">
        <v>0.57875299999999996</v>
      </c>
      <c r="AB14" s="391">
        <v>0.58981300000000003</v>
      </c>
      <c r="AC14" s="391">
        <v>0.56766099999999997</v>
      </c>
      <c r="AD14" s="391">
        <v>0.49266599999999999</v>
      </c>
      <c r="AE14" s="391">
        <v>0.31390200000000001</v>
      </c>
      <c r="AF14" s="391">
        <v>0.35357899999999998</v>
      </c>
      <c r="AG14" s="391">
        <v>0.372529</v>
      </c>
      <c r="AH14" s="391">
        <v>0.35</v>
      </c>
      <c r="AI14" s="391">
        <v>0.35522999999999999</v>
      </c>
      <c r="AJ14" s="391">
        <v>0.306585</v>
      </c>
      <c r="AK14" s="391">
        <v>0.34473300000000001</v>
      </c>
      <c r="AL14" s="304">
        <v>0.46824399999999999</v>
      </c>
      <c r="AM14" s="304">
        <v>0.29916100000000001</v>
      </c>
      <c r="AN14" s="304">
        <v>0.33942800000000001</v>
      </c>
      <c r="AO14" s="304">
        <v>0.37010599999999999</v>
      </c>
      <c r="AP14" s="304">
        <v>0.475628</v>
      </c>
      <c r="AQ14" s="391">
        <v>0.266287</v>
      </c>
      <c r="AR14" s="304"/>
      <c r="AS14" s="304"/>
      <c r="AT14" s="304"/>
    </row>
    <row r="15" spans="1:46" s="107" customFormat="1" ht="11.25" x14ac:dyDescent="0.2">
      <c r="A15" s="431"/>
      <c r="B15" s="303" t="s">
        <v>128</v>
      </c>
      <c r="C15" s="395">
        <v>39.799999999999997</v>
      </c>
      <c r="D15" s="395">
        <v>50.8</v>
      </c>
      <c r="E15" s="395">
        <v>31.6</v>
      </c>
      <c r="F15" s="395">
        <v>-99.137699999999995</v>
      </c>
      <c r="G15" s="395">
        <v>-65.794499999999999</v>
      </c>
      <c r="H15" s="395">
        <v>-56.4741</v>
      </c>
      <c r="I15" s="395">
        <v>-86.093100000000007</v>
      </c>
      <c r="J15" s="395">
        <v>13.368399999999999</v>
      </c>
      <c r="K15" s="395">
        <v>-51.6068</v>
      </c>
      <c r="L15" s="395">
        <v>-53.938800000000001</v>
      </c>
      <c r="M15" s="395">
        <v>-66.296999999999997</v>
      </c>
      <c r="N15" s="395">
        <v>-26.689499999999999</v>
      </c>
      <c r="O15" s="395">
        <v>-4.7641</v>
      </c>
      <c r="P15" s="395">
        <v>-44.806074000000002</v>
      </c>
      <c r="Q15" s="395">
        <v>-38.172488999999999</v>
      </c>
      <c r="R15" s="395">
        <v>123.535973</v>
      </c>
      <c r="S15" s="395">
        <v>64.551924999999997</v>
      </c>
      <c r="T15" s="395">
        <v>49.041187000000001</v>
      </c>
      <c r="U15" s="395">
        <v>18.134221</v>
      </c>
      <c r="V15" s="395">
        <v>-107.002877</v>
      </c>
      <c r="W15" s="395">
        <v>-64.512339999999995</v>
      </c>
      <c r="X15" s="395">
        <v>-59.688146000000003</v>
      </c>
      <c r="Y15" s="395">
        <v>-54.056004000000001</v>
      </c>
      <c r="Z15" s="395">
        <v>-14.726343999999999</v>
      </c>
      <c r="AA15" s="395">
        <v>-8.5899909999999995</v>
      </c>
      <c r="AB15" s="395">
        <v>1.2134990000000001</v>
      </c>
      <c r="AC15" s="395">
        <v>15.142611</v>
      </c>
      <c r="AD15" s="395">
        <v>-2.4628269999999999</v>
      </c>
      <c r="AE15" s="395">
        <v>-7.985411</v>
      </c>
      <c r="AF15" s="395">
        <v>3.1485669999999999</v>
      </c>
      <c r="AG15" s="395">
        <v>12.739122999999999</v>
      </c>
      <c r="AH15" s="395">
        <v>16.223776000000001</v>
      </c>
      <c r="AI15" s="395">
        <v>20.722082</v>
      </c>
      <c r="AJ15" s="395">
        <v>12.927675000000001</v>
      </c>
      <c r="AK15" s="395">
        <v>42.513461999999997</v>
      </c>
      <c r="AL15" s="306">
        <v>41.707503000000003</v>
      </c>
      <c r="AM15" s="306">
        <v>18.519124000000001</v>
      </c>
      <c r="AN15" s="306">
        <v>42.481841000000003</v>
      </c>
      <c r="AO15" s="306">
        <v>56.352474999999998</v>
      </c>
      <c r="AP15" s="306">
        <v>19.857094</v>
      </c>
      <c r="AQ15" s="395">
        <v>53.241757</v>
      </c>
      <c r="AR15" s="306"/>
      <c r="AS15" s="306"/>
      <c r="AT15" s="306"/>
    </row>
    <row r="16" spans="1:46" s="107" customFormat="1" ht="11.25" x14ac:dyDescent="0.2">
      <c r="A16" s="432"/>
      <c r="B16" s="307" t="s">
        <v>129</v>
      </c>
      <c r="C16" s="398">
        <v>0.75249999999999995</v>
      </c>
      <c r="D16" s="398">
        <v>0.71760000000000002</v>
      </c>
      <c r="E16" s="396">
        <v>0.74483999999999995</v>
      </c>
      <c r="F16" s="396">
        <v>0.73128000000000004</v>
      </c>
      <c r="G16" s="396">
        <v>0.71974400000000005</v>
      </c>
      <c r="H16" s="396">
        <v>0.71037899999999998</v>
      </c>
      <c r="I16" s="396">
        <v>0.68553799999999998</v>
      </c>
      <c r="J16" s="396">
        <v>0.662323</v>
      </c>
      <c r="K16" s="396">
        <v>0.66100700000000001</v>
      </c>
      <c r="L16" s="396">
        <v>0.64604899999999998</v>
      </c>
      <c r="M16" s="396">
        <v>0.63668599999999997</v>
      </c>
      <c r="N16" s="396">
        <v>0.62781300000000007</v>
      </c>
      <c r="O16" s="396">
        <v>0.61899599999999999</v>
      </c>
      <c r="P16" s="396">
        <v>0.62672088999999997</v>
      </c>
      <c r="Q16" s="396">
        <v>0.59133172999999994</v>
      </c>
      <c r="R16" s="396">
        <v>0.59768893000000001</v>
      </c>
      <c r="S16" s="396">
        <v>0.54754409999999998</v>
      </c>
      <c r="T16" s="396">
        <v>0.54178057999999996</v>
      </c>
      <c r="U16" s="396">
        <v>0.51917751999999995</v>
      </c>
      <c r="V16" s="396">
        <v>0.51647107000000003</v>
      </c>
      <c r="W16" s="396">
        <v>0.51636148000000004</v>
      </c>
      <c r="X16" s="396">
        <v>0.53049484999999996</v>
      </c>
      <c r="Y16" s="396">
        <v>0.53346280999999995</v>
      </c>
      <c r="Z16" s="396">
        <v>0.53737062999999996</v>
      </c>
      <c r="AA16" s="396">
        <v>0.54925807999999998</v>
      </c>
      <c r="AB16" s="396">
        <v>0.55933734999999996</v>
      </c>
      <c r="AC16" s="396">
        <v>0.55190077999999998</v>
      </c>
      <c r="AD16" s="396">
        <v>0.55647458000000005</v>
      </c>
      <c r="AE16" s="396">
        <v>0.57322114000000002</v>
      </c>
      <c r="AF16" s="396">
        <v>0.61488885999999998</v>
      </c>
      <c r="AG16" s="396">
        <v>0.60228338999999997</v>
      </c>
      <c r="AH16" s="396">
        <v>0.61511737</v>
      </c>
      <c r="AI16" s="396">
        <v>0.62940759999999996</v>
      </c>
      <c r="AJ16" s="396">
        <v>0.69983149</v>
      </c>
      <c r="AK16" s="396">
        <v>0.70420674000000005</v>
      </c>
      <c r="AL16" s="305">
        <v>0.72718947</v>
      </c>
      <c r="AM16" s="305">
        <v>0.71343778000000002</v>
      </c>
      <c r="AN16" s="305">
        <v>0.72649067999999994</v>
      </c>
      <c r="AO16" s="305">
        <v>0.71038325999999996</v>
      </c>
      <c r="AP16" s="305">
        <v>0.73274782000000005</v>
      </c>
      <c r="AQ16" s="396">
        <v>0.74182117000000003</v>
      </c>
      <c r="AR16" s="397"/>
      <c r="AS16" s="397"/>
      <c r="AT16" s="397"/>
    </row>
    <row r="17" spans="1:46" s="107" customFormat="1" ht="11.25" customHeight="1" x14ac:dyDescent="0.2">
      <c r="A17" s="428" t="s">
        <v>56</v>
      </c>
      <c r="B17" s="301" t="s">
        <v>124</v>
      </c>
      <c r="C17" s="390">
        <v>0.191</v>
      </c>
      <c r="D17" s="390">
        <v>0.20200000000000001</v>
      </c>
      <c r="E17" s="390">
        <v>0.20799999999999999</v>
      </c>
      <c r="F17" s="390">
        <v>0.40699999999999997</v>
      </c>
      <c r="G17" s="390">
        <v>0.30220000000000002</v>
      </c>
      <c r="H17" s="390">
        <v>0.3624</v>
      </c>
      <c r="I17" s="390">
        <v>0.27834100000000001</v>
      </c>
      <c r="J17" s="390">
        <v>0.39240000000000003</v>
      </c>
      <c r="K17" s="390">
        <v>0.253</v>
      </c>
      <c r="L17" s="390">
        <v>0.2432</v>
      </c>
      <c r="M17" s="390">
        <v>0.19897999999999999</v>
      </c>
      <c r="N17" s="390">
        <v>0.1477</v>
      </c>
      <c r="O17" s="390">
        <v>0.13739999999999999</v>
      </c>
      <c r="P17" s="390">
        <v>0.1615</v>
      </c>
      <c r="Q17" s="390">
        <v>0.16211600000000001</v>
      </c>
      <c r="R17" s="390">
        <v>9.1356999999999994E-2</v>
      </c>
      <c r="S17" s="390">
        <v>0.109241</v>
      </c>
      <c r="T17" s="390">
        <v>9.3443999999999999E-2</v>
      </c>
      <c r="U17" s="390">
        <v>8.7614999999999998E-2</v>
      </c>
      <c r="V17" s="390">
        <v>0.16611200000000001</v>
      </c>
      <c r="W17" s="390">
        <v>0.18739400000000001</v>
      </c>
      <c r="X17" s="390">
        <v>0.16230700000000001</v>
      </c>
      <c r="Y17" s="390">
        <v>0.15890599999999999</v>
      </c>
      <c r="Z17" s="390">
        <v>0.17699500000000001</v>
      </c>
      <c r="AA17" s="390">
        <v>0.17328399999999999</v>
      </c>
      <c r="AB17" s="390">
        <v>0.160162</v>
      </c>
      <c r="AC17" s="390">
        <v>0.14974999999999999</v>
      </c>
      <c r="AD17" s="390">
        <v>0.20738200000000001</v>
      </c>
      <c r="AE17" s="390">
        <v>0.18165799999999999</v>
      </c>
      <c r="AF17" s="390">
        <v>0.16658800000000001</v>
      </c>
      <c r="AG17" s="390">
        <v>0.164661</v>
      </c>
      <c r="AH17" s="390">
        <v>0.199322</v>
      </c>
      <c r="AI17" s="390">
        <v>0.261243</v>
      </c>
      <c r="AJ17" s="390">
        <v>0.24665400000000001</v>
      </c>
      <c r="AK17" s="390">
        <v>0.22936000000000001</v>
      </c>
      <c r="AL17" s="302">
        <v>0.15497900000000001</v>
      </c>
      <c r="AM17" s="302">
        <v>0.202098</v>
      </c>
      <c r="AN17" s="302">
        <v>0.19523099999999999</v>
      </c>
      <c r="AO17" s="302">
        <v>0.17982500000000001</v>
      </c>
      <c r="AP17" s="302">
        <v>0.11548899999999999</v>
      </c>
      <c r="AQ17" s="390">
        <v>0.15176700000000001</v>
      </c>
      <c r="AR17" s="302"/>
      <c r="AS17" s="302"/>
      <c r="AT17" s="302"/>
    </row>
    <row r="18" spans="1:46" s="226" customFormat="1" ht="11.25" customHeight="1" x14ac:dyDescent="0.2">
      <c r="A18" s="431"/>
      <c r="B18" s="303" t="s">
        <v>125</v>
      </c>
      <c r="C18" s="391">
        <v>0.02</v>
      </c>
      <c r="D18" s="391">
        <v>2.1999999999999999E-2</v>
      </c>
      <c r="E18" s="391">
        <v>2.3E-2</v>
      </c>
      <c r="F18" s="391">
        <v>4.8000000000000001E-2</v>
      </c>
      <c r="G18" s="391">
        <v>3.6299999999999999E-2</v>
      </c>
      <c r="H18" s="391">
        <v>4.4499999999999998E-2</v>
      </c>
      <c r="I18" s="391">
        <v>3.4703999999999999E-2</v>
      </c>
      <c r="J18" s="391">
        <v>5.5100000000000003E-2</v>
      </c>
      <c r="K18" s="391">
        <v>3.6499999999999998E-2</v>
      </c>
      <c r="L18" s="391">
        <v>3.5700000000000003E-2</v>
      </c>
      <c r="M18" s="391">
        <v>0.03</v>
      </c>
      <c r="N18" s="391">
        <v>2.24E-2</v>
      </c>
      <c r="O18" s="391">
        <v>2.06E-2</v>
      </c>
      <c r="P18" s="391">
        <v>2.3900000000000001E-2</v>
      </c>
      <c r="Q18" s="391">
        <v>2.3868E-2</v>
      </c>
      <c r="R18" s="391">
        <v>1.3283E-2</v>
      </c>
      <c r="S18" s="391">
        <v>1.5810000000000001E-2</v>
      </c>
      <c r="T18" s="391">
        <v>1.3533E-2</v>
      </c>
      <c r="U18" s="391">
        <v>1.2753E-2</v>
      </c>
      <c r="V18" s="391">
        <v>2.4242E-2</v>
      </c>
      <c r="W18" s="391">
        <v>2.7685999999999999E-2</v>
      </c>
      <c r="X18" s="391">
        <v>2.4225E-2</v>
      </c>
      <c r="Y18" s="391">
        <v>2.3512999999999999E-2</v>
      </c>
      <c r="Z18" s="391">
        <v>2.4725E-2</v>
      </c>
      <c r="AA18" s="391">
        <v>2.4409E-2</v>
      </c>
      <c r="AB18" s="391">
        <v>2.2766000000000002E-2</v>
      </c>
      <c r="AC18" s="391">
        <v>2.1384E-2</v>
      </c>
      <c r="AD18" s="391">
        <v>3.0845999999999998E-2</v>
      </c>
      <c r="AE18" s="391">
        <v>2.6768E-2</v>
      </c>
      <c r="AF18" s="391">
        <v>2.4497000000000001E-2</v>
      </c>
      <c r="AG18" s="391">
        <v>2.4284E-2</v>
      </c>
      <c r="AH18" s="391">
        <v>2.9856000000000001E-2</v>
      </c>
      <c r="AI18" s="391">
        <v>3.9074999999999999E-2</v>
      </c>
      <c r="AJ18" s="391">
        <v>3.7066000000000002E-2</v>
      </c>
      <c r="AK18" s="391">
        <v>3.4734000000000001E-2</v>
      </c>
      <c r="AL18" s="304">
        <v>2.4202000000000001E-2</v>
      </c>
      <c r="AM18" s="304">
        <v>3.1182999999999999E-2</v>
      </c>
      <c r="AN18" s="304">
        <v>2.9888000000000001E-2</v>
      </c>
      <c r="AO18" s="304">
        <v>2.7379000000000001E-2</v>
      </c>
      <c r="AP18" s="304">
        <v>1.6988E-2</v>
      </c>
      <c r="AQ18" s="391">
        <v>2.1937999999999999E-2</v>
      </c>
      <c r="AR18" s="304"/>
      <c r="AS18" s="304"/>
      <c r="AT18" s="304"/>
    </row>
    <row r="19" spans="1:46" s="107" customFormat="1" ht="11.25" x14ac:dyDescent="0.2">
      <c r="A19" s="431"/>
      <c r="B19" s="303" t="s">
        <v>126</v>
      </c>
      <c r="C19" s="393">
        <v>4.0418771996762221E-2</v>
      </c>
      <c r="D19" s="393">
        <v>4.116482336047006E-2</v>
      </c>
      <c r="E19" s="393">
        <v>4.1476167582308793E-2</v>
      </c>
      <c r="F19" s="393">
        <v>4.1710351675428435E-2</v>
      </c>
      <c r="G19" s="393">
        <v>4.2122813236179939E-2</v>
      </c>
      <c r="H19" s="393">
        <v>4.4293503035246561E-2</v>
      </c>
      <c r="I19" s="393">
        <v>4.3342130044716619E-2</v>
      </c>
      <c r="J19" s="393">
        <v>3.9899999999999998E-2</v>
      </c>
      <c r="K19" s="393">
        <v>3.9699999999999999E-2</v>
      </c>
      <c r="L19" s="393">
        <v>4.0099999999999997E-2</v>
      </c>
      <c r="M19" s="393">
        <v>3.9800000000000002E-2</v>
      </c>
      <c r="N19" s="393">
        <v>3.8399999999999997E-2</v>
      </c>
      <c r="O19" s="393">
        <v>3.7400000000000003E-2</v>
      </c>
      <c r="P19" s="393">
        <v>3.6900000000000002E-2</v>
      </c>
      <c r="Q19" s="393">
        <v>3.6623000000000003E-2</v>
      </c>
      <c r="R19" s="393">
        <v>3.4313999999999997E-2</v>
      </c>
      <c r="S19" s="393">
        <v>3.3952000000000003E-2</v>
      </c>
      <c r="T19" s="393">
        <v>3.3602E-2</v>
      </c>
      <c r="U19" s="393">
        <v>3.3131000000000001E-2</v>
      </c>
      <c r="V19" s="393">
        <v>3.1095000000000001E-2</v>
      </c>
      <c r="W19" s="393">
        <v>3.1133000000000001E-2</v>
      </c>
      <c r="X19" s="393">
        <v>3.1184E-2</v>
      </c>
      <c r="Y19" s="393">
        <v>3.1387999999999999E-2</v>
      </c>
      <c r="Z19" s="393">
        <v>2.9758E-2</v>
      </c>
      <c r="AA19" s="393">
        <v>3.0158999999999998E-2</v>
      </c>
      <c r="AB19" s="393">
        <v>3.0620000000000001E-2</v>
      </c>
      <c r="AC19" s="393">
        <v>3.1465E-2</v>
      </c>
      <c r="AD19" s="393">
        <v>3.5451000000000003E-2</v>
      </c>
      <c r="AE19" s="393">
        <v>3.5728000000000003E-2</v>
      </c>
      <c r="AF19" s="393">
        <v>3.6070999999999999E-2</v>
      </c>
      <c r="AG19" s="393">
        <v>3.6659999999999998E-2</v>
      </c>
      <c r="AH19" s="393">
        <v>4.1779999999999998E-2</v>
      </c>
      <c r="AI19" s="393">
        <v>4.1161999999999997E-2</v>
      </c>
      <c r="AJ19" s="393">
        <v>4.0772999999999997E-2</v>
      </c>
      <c r="AK19" s="393">
        <v>4.0075E-2</v>
      </c>
      <c r="AL19" s="401">
        <v>3.8580000000000003E-2</v>
      </c>
      <c r="AM19" s="401">
        <v>3.8737000000000001E-2</v>
      </c>
      <c r="AN19" s="401">
        <v>3.8117999999999999E-2</v>
      </c>
      <c r="AO19" s="401">
        <v>3.7537000000000001E-2</v>
      </c>
      <c r="AP19" s="401">
        <v>3.2890999999999997E-2</v>
      </c>
      <c r="AQ19" s="393">
        <v>3.3283E-2</v>
      </c>
      <c r="AR19" s="305"/>
      <c r="AS19" s="305"/>
      <c r="AT19" s="305"/>
    </row>
    <row r="20" spans="1:46" s="107" customFormat="1" ht="11.25" x14ac:dyDescent="0.2">
      <c r="A20" s="431"/>
      <c r="B20" s="303" t="s">
        <v>127</v>
      </c>
      <c r="C20" s="391">
        <v>0.38</v>
      </c>
      <c r="D20" s="391">
        <v>0.378</v>
      </c>
      <c r="E20" s="391">
        <v>0.37953700000000001</v>
      </c>
      <c r="F20" s="391">
        <v>0.36299999999999999</v>
      </c>
      <c r="G20" s="391">
        <v>0.3745</v>
      </c>
      <c r="H20" s="391">
        <v>0.3669</v>
      </c>
      <c r="I20" s="391">
        <v>0.37402999999999997</v>
      </c>
      <c r="J20" s="391">
        <v>0.24610000000000001</v>
      </c>
      <c r="K20" s="391">
        <v>0.30480000000000002</v>
      </c>
      <c r="L20" s="391">
        <v>0.32919999999999999</v>
      </c>
      <c r="M20" s="391">
        <v>0.344302</v>
      </c>
      <c r="N20" s="391">
        <v>0.42369699999999999</v>
      </c>
      <c r="O20" s="391">
        <v>0.41539399999999999</v>
      </c>
      <c r="P20" s="391">
        <v>0.40900700000000001</v>
      </c>
      <c r="Q20" s="391">
        <v>0.41195100000000001</v>
      </c>
      <c r="R20" s="391">
        <v>0.41535300000000003</v>
      </c>
      <c r="S20" s="391">
        <v>0.41063300000000003</v>
      </c>
      <c r="T20" s="391">
        <v>0.404914</v>
      </c>
      <c r="U20" s="391">
        <v>0.42288300000000001</v>
      </c>
      <c r="V20" s="391">
        <v>0.44106099999999998</v>
      </c>
      <c r="W20" s="391">
        <v>0.43071999999999999</v>
      </c>
      <c r="X20" s="391">
        <v>0.42530400000000002</v>
      </c>
      <c r="Y20" s="391">
        <v>0.41822900000000002</v>
      </c>
      <c r="Z20" s="391">
        <v>0.39965600000000001</v>
      </c>
      <c r="AA20" s="391">
        <v>0.41950199999999999</v>
      </c>
      <c r="AB20" s="391">
        <v>0.42502000000000001</v>
      </c>
      <c r="AC20" s="391">
        <v>0.41879300000000003</v>
      </c>
      <c r="AD20" s="391">
        <v>0.388403</v>
      </c>
      <c r="AE20" s="391">
        <v>0.404893</v>
      </c>
      <c r="AF20" s="391">
        <v>0.41360000000000002</v>
      </c>
      <c r="AG20" s="391">
        <v>0.420489</v>
      </c>
      <c r="AH20" s="391">
        <v>0.36799999999999999</v>
      </c>
      <c r="AI20" s="391">
        <v>0.36577799999999999</v>
      </c>
      <c r="AJ20" s="391">
        <v>0.38539299999999999</v>
      </c>
      <c r="AK20" s="391">
        <v>0.38563399999999998</v>
      </c>
      <c r="AL20" s="304">
        <v>0.39693600000000001</v>
      </c>
      <c r="AM20" s="304">
        <v>0.39918399999999998</v>
      </c>
      <c r="AN20" s="304">
        <v>0.38362000000000002</v>
      </c>
      <c r="AO20" s="304">
        <v>0.38461200000000001</v>
      </c>
      <c r="AP20" s="304">
        <v>0.43317800000000001</v>
      </c>
      <c r="AQ20" s="391">
        <v>0.42766900000000002</v>
      </c>
      <c r="AR20" s="304"/>
      <c r="AS20" s="304"/>
      <c r="AT20" s="304"/>
    </row>
    <row r="21" spans="1:46" s="107" customFormat="1" ht="11.25" x14ac:dyDescent="0.2">
      <c r="A21" s="431"/>
      <c r="B21" s="303" t="s">
        <v>128</v>
      </c>
      <c r="C21" s="395">
        <v>65.347999999999999</v>
      </c>
      <c r="D21" s="395">
        <v>75.561999999999998</v>
      </c>
      <c r="E21" s="395">
        <v>73.197000000000003</v>
      </c>
      <c r="F21" s="395">
        <v>-323.15499999999997</v>
      </c>
      <c r="G21" s="395">
        <v>-114.4097</v>
      </c>
      <c r="H21" s="395">
        <v>-164.33629999999999</v>
      </c>
      <c r="I21" s="395">
        <v>-42.797569000000003</v>
      </c>
      <c r="J21" s="395">
        <v>-13.9924</v>
      </c>
      <c r="K21" s="395">
        <v>63.8551</v>
      </c>
      <c r="L21" s="395">
        <v>10.6921</v>
      </c>
      <c r="M21" s="395">
        <v>73.720585</v>
      </c>
      <c r="N21" s="395">
        <v>36.996899999999997</v>
      </c>
      <c r="O21" s="395">
        <v>70.978200000000001</v>
      </c>
      <c r="P21" s="395">
        <v>11.360099999999999</v>
      </c>
      <c r="Q21" s="395">
        <v>17.399930999999999</v>
      </c>
      <c r="R21" s="395">
        <v>174.37896799999999</v>
      </c>
      <c r="S21" s="395">
        <v>123.575738</v>
      </c>
      <c r="T21" s="395">
        <v>165.71367100000001</v>
      </c>
      <c r="U21" s="395">
        <v>158.846597</v>
      </c>
      <c r="V21" s="395">
        <v>-94.858705</v>
      </c>
      <c r="W21" s="395">
        <v>-138.89187999999999</v>
      </c>
      <c r="X21" s="395">
        <v>-47.081620999999998</v>
      </c>
      <c r="Y21" s="395">
        <v>-26.426447</v>
      </c>
      <c r="Z21" s="395">
        <v>-34.646898</v>
      </c>
      <c r="AA21" s="395">
        <v>-53.009120000000003</v>
      </c>
      <c r="AB21" s="395">
        <v>-22.782064999999999</v>
      </c>
      <c r="AC21" s="395">
        <v>19.527502999999999</v>
      </c>
      <c r="AD21" s="395">
        <v>-104.716905</v>
      </c>
      <c r="AE21" s="395">
        <v>-40.609220999999998</v>
      </c>
      <c r="AF21" s="395">
        <v>-4.3229689999999996</v>
      </c>
      <c r="AG21" s="395">
        <v>8.7024240000000006</v>
      </c>
      <c r="AH21" s="395">
        <v>-14.834911</v>
      </c>
      <c r="AI21" s="395">
        <v>-156.05044899999999</v>
      </c>
      <c r="AJ21" s="395">
        <v>-137.13229699999999</v>
      </c>
      <c r="AK21" s="395">
        <v>-119.754756</v>
      </c>
      <c r="AL21" s="306">
        <v>21.793142</v>
      </c>
      <c r="AM21" s="306">
        <v>-93.998626999999999</v>
      </c>
      <c r="AN21" s="306">
        <v>-51.093310000000002</v>
      </c>
      <c r="AO21" s="306">
        <v>-11.32841</v>
      </c>
      <c r="AP21" s="306">
        <v>50.182661000000003</v>
      </c>
      <c r="AQ21" s="395">
        <v>-18.762723000000001</v>
      </c>
      <c r="AR21" s="306"/>
      <c r="AS21" s="306"/>
      <c r="AT21" s="306"/>
    </row>
    <row r="22" spans="1:46" s="107" customFormat="1" ht="11.25" x14ac:dyDescent="0.2">
      <c r="A22" s="432"/>
      <c r="B22" s="307" t="s">
        <v>129</v>
      </c>
      <c r="C22" s="396">
        <v>0.83242000000000005</v>
      </c>
      <c r="D22" s="396">
        <v>0.81640000000000001</v>
      </c>
      <c r="E22" s="396">
        <v>0.79205999999999999</v>
      </c>
      <c r="F22" s="396">
        <v>0.80096000000000001</v>
      </c>
      <c r="G22" s="396">
        <v>0.81395099999999998</v>
      </c>
      <c r="H22" s="396">
        <v>0.78895999999999999</v>
      </c>
      <c r="I22" s="396">
        <v>0.79249060999999998</v>
      </c>
      <c r="J22" s="396">
        <v>0.81760999999999995</v>
      </c>
      <c r="K22" s="396">
        <v>0.83225899999999997</v>
      </c>
      <c r="L22" s="396">
        <v>0.81022499999999997</v>
      </c>
      <c r="M22" s="396">
        <v>0.79783377</v>
      </c>
      <c r="N22" s="396">
        <v>0.80621399999999999</v>
      </c>
      <c r="O22" s="396">
        <v>0.77731499999999998</v>
      </c>
      <c r="P22" s="396">
        <v>0.76728800000000008</v>
      </c>
      <c r="Q22" s="396">
        <v>0.77844391999999996</v>
      </c>
      <c r="R22" s="396">
        <v>0.77675014000000009</v>
      </c>
      <c r="S22" s="396">
        <v>0.76444069999999997</v>
      </c>
      <c r="T22" s="396">
        <v>0.77413635999999997</v>
      </c>
      <c r="U22" s="396">
        <v>0.74248384999999995</v>
      </c>
      <c r="V22" s="396">
        <v>0.73049902</v>
      </c>
      <c r="W22" s="396">
        <v>0.75214780000000003</v>
      </c>
      <c r="X22" s="396">
        <v>0.75376202000000003</v>
      </c>
      <c r="Y22" s="396">
        <v>0.77461538000000008</v>
      </c>
      <c r="Z22" s="396">
        <v>0.80008187000000008</v>
      </c>
      <c r="AA22" s="396">
        <v>0.80525553999999999</v>
      </c>
      <c r="AB22" s="396">
        <v>0.81047550999999995</v>
      </c>
      <c r="AC22" s="396">
        <v>0.80073870999999996</v>
      </c>
      <c r="AD22" s="396">
        <v>0.81572835999999993</v>
      </c>
      <c r="AE22" s="396">
        <v>0.82262517999999996</v>
      </c>
      <c r="AF22" s="396">
        <v>0.83462605000000001</v>
      </c>
      <c r="AG22" s="396">
        <v>0.81105749000000005</v>
      </c>
      <c r="AH22" s="396">
        <v>0.83139943999999999</v>
      </c>
      <c r="AI22" s="396">
        <v>0.84403371000000005</v>
      </c>
      <c r="AJ22" s="396">
        <v>0.82920214999999997</v>
      </c>
      <c r="AK22" s="396">
        <v>0.80406437999999991</v>
      </c>
      <c r="AL22" s="305">
        <v>0.8718897699999999</v>
      </c>
      <c r="AM22" s="305">
        <v>0.86866862999999994</v>
      </c>
      <c r="AN22" s="305">
        <v>0.87303944999999994</v>
      </c>
      <c r="AO22" s="305">
        <v>0.84716994999999995</v>
      </c>
      <c r="AP22" s="305">
        <v>0.90229232999999998</v>
      </c>
      <c r="AQ22" s="396">
        <v>0.90130184000000002</v>
      </c>
      <c r="AR22" s="397"/>
      <c r="AS22" s="397"/>
      <c r="AT22" s="397"/>
    </row>
    <row r="23" spans="1:46" s="107" customFormat="1" ht="11.25" customHeight="1" x14ac:dyDescent="0.2">
      <c r="A23" s="428" t="s">
        <v>54</v>
      </c>
      <c r="B23" s="301" t="s">
        <v>124</v>
      </c>
      <c r="C23" s="390">
        <v>0.13600000000000001</v>
      </c>
      <c r="D23" s="390">
        <v>0.128</v>
      </c>
      <c r="E23" s="390">
        <v>9.0999999999999998E-2</v>
      </c>
      <c r="F23" s="390">
        <v>0.127</v>
      </c>
      <c r="G23" s="390">
        <v>0.12870000000000001</v>
      </c>
      <c r="H23" s="390">
        <v>0.11169999999999999</v>
      </c>
      <c r="I23" s="390">
        <v>0.12820000000000001</v>
      </c>
      <c r="J23" s="390">
        <v>0.16500000000000001</v>
      </c>
      <c r="K23" s="390">
        <v>0.14929999999999999</v>
      </c>
      <c r="L23" s="390">
        <v>0.13289999999999999</v>
      </c>
      <c r="M23" s="390">
        <v>0.11550000000000001</v>
      </c>
      <c r="N23" s="390">
        <v>0.1351</v>
      </c>
      <c r="O23" s="390">
        <v>0.125</v>
      </c>
      <c r="P23" s="390">
        <v>0.1212</v>
      </c>
      <c r="Q23" s="390">
        <v>0.11239300000000001</v>
      </c>
      <c r="R23" s="390">
        <v>4.1541000000000002E-2</v>
      </c>
      <c r="S23" s="390">
        <v>7.7715999999999993E-2</v>
      </c>
      <c r="T23" s="390">
        <v>7.1999999999999995E-2</v>
      </c>
      <c r="U23" s="390">
        <v>6.9925000000000001E-2</v>
      </c>
      <c r="V23" s="390">
        <v>8.8452000000000003E-2</v>
      </c>
      <c r="W23" s="390">
        <v>9.5500000000000002E-2</v>
      </c>
      <c r="X23" s="390">
        <v>0.10637099999999999</v>
      </c>
      <c r="Y23" s="390">
        <v>0.107109</v>
      </c>
      <c r="Z23" s="390">
        <v>0.118268</v>
      </c>
      <c r="AA23" s="390">
        <v>0.115704</v>
      </c>
      <c r="AB23" s="390">
        <v>0.128806</v>
      </c>
      <c r="AC23" s="390">
        <v>0.124988</v>
      </c>
      <c r="AD23" s="390">
        <v>0.140791</v>
      </c>
      <c r="AE23" s="390">
        <v>0.146122</v>
      </c>
      <c r="AF23" s="390">
        <v>0.14991699999999999</v>
      </c>
      <c r="AG23" s="390">
        <v>0.136182</v>
      </c>
      <c r="AH23" s="390">
        <v>0.159611</v>
      </c>
      <c r="AI23" s="390">
        <v>0.16089200000000001</v>
      </c>
      <c r="AJ23" s="390">
        <v>0.152029</v>
      </c>
      <c r="AK23" s="390">
        <v>0.140788</v>
      </c>
      <c r="AL23" s="302">
        <v>0.12037100000000001</v>
      </c>
      <c r="AM23" s="302">
        <v>0.15765399999999999</v>
      </c>
      <c r="AN23" s="302">
        <v>0.15646199999999999</v>
      </c>
      <c r="AO23" s="302">
        <v>0.139906</v>
      </c>
      <c r="AP23" s="302">
        <v>0.133466</v>
      </c>
      <c r="AQ23" s="390">
        <v>0.14546500000000001</v>
      </c>
      <c r="AR23" s="302"/>
      <c r="AS23" s="302"/>
      <c r="AT23" s="302"/>
    </row>
    <row r="24" spans="1:46" s="226" customFormat="1" ht="11.25" customHeight="1" x14ac:dyDescent="0.2">
      <c r="A24" s="431"/>
      <c r="B24" s="303" t="s">
        <v>125</v>
      </c>
      <c r="C24" s="391">
        <v>1.6E-2</v>
      </c>
      <c r="D24" s="391">
        <v>1.4999999999999999E-2</v>
      </c>
      <c r="E24" s="391">
        <v>1.0999999999999999E-2</v>
      </c>
      <c r="F24" s="391">
        <v>1.6E-2</v>
      </c>
      <c r="G24" s="391">
        <v>1.5900000000000001E-2</v>
      </c>
      <c r="H24" s="391">
        <v>1.3899999999999999E-2</v>
      </c>
      <c r="I24" s="391">
        <v>1.61E-2</v>
      </c>
      <c r="J24" s="391">
        <v>2.1999999999999999E-2</v>
      </c>
      <c r="K24" s="391">
        <v>2.0199999999999999E-2</v>
      </c>
      <c r="L24" s="391">
        <v>1.8100000000000002E-2</v>
      </c>
      <c r="M24" s="391">
        <v>1.5800000000000002E-2</v>
      </c>
      <c r="N24" s="391">
        <v>1.8499999999999999E-2</v>
      </c>
      <c r="O24" s="391">
        <v>1.6899999999999998E-2</v>
      </c>
      <c r="P24" s="391">
        <v>1.5900000000000001E-2</v>
      </c>
      <c r="Q24" s="391">
        <v>1.4592000000000001E-2</v>
      </c>
      <c r="R24" s="391">
        <v>5.365E-3</v>
      </c>
      <c r="S24" s="391">
        <v>1.0132E-2</v>
      </c>
      <c r="T24" s="391">
        <v>9.4210000000000006E-3</v>
      </c>
      <c r="U24" s="391">
        <v>9.221E-3</v>
      </c>
      <c r="V24" s="391">
        <v>1.2409E-2</v>
      </c>
      <c r="W24" s="391">
        <v>1.3527000000000001E-2</v>
      </c>
      <c r="X24" s="391">
        <v>1.5032E-2</v>
      </c>
      <c r="Y24" s="391">
        <v>1.4865E-2</v>
      </c>
      <c r="Z24" s="391">
        <v>1.4452E-2</v>
      </c>
      <c r="AA24" s="391">
        <v>1.4033E-2</v>
      </c>
      <c r="AB24" s="391">
        <v>1.5448999999999999E-2</v>
      </c>
      <c r="AC24" s="391">
        <v>1.4708000000000001E-2</v>
      </c>
      <c r="AD24" s="391">
        <v>1.5403999999999999E-2</v>
      </c>
      <c r="AE24" s="391">
        <v>1.6192000000000002E-2</v>
      </c>
      <c r="AF24" s="391">
        <v>1.6313999999999999E-2</v>
      </c>
      <c r="AG24" s="391">
        <v>1.472E-2</v>
      </c>
      <c r="AH24" s="391">
        <v>1.7246000000000001E-2</v>
      </c>
      <c r="AI24" s="391">
        <v>1.7562000000000001E-2</v>
      </c>
      <c r="AJ24" s="391">
        <v>1.6559999999999998E-2</v>
      </c>
      <c r="AK24" s="391">
        <v>1.5313E-2</v>
      </c>
      <c r="AL24" s="304">
        <v>1.3462999999999999E-2</v>
      </c>
      <c r="AM24" s="304">
        <v>1.7971999999999998E-2</v>
      </c>
      <c r="AN24" s="304">
        <v>1.7759E-2</v>
      </c>
      <c r="AO24" s="304">
        <v>1.5861E-2</v>
      </c>
      <c r="AP24" s="304">
        <v>1.5330999999999999E-2</v>
      </c>
      <c r="AQ24" s="391">
        <v>1.6503E-2</v>
      </c>
      <c r="AR24" s="304"/>
      <c r="AS24" s="304"/>
      <c r="AT24" s="304"/>
    </row>
    <row r="25" spans="1:46" s="107" customFormat="1" ht="11.25" x14ac:dyDescent="0.2">
      <c r="A25" s="431"/>
      <c r="B25" s="303" t="s">
        <v>126</v>
      </c>
      <c r="C25" s="393">
        <v>3.3099897025391664E-2</v>
      </c>
      <c r="D25" s="393">
        <v>3.4004407632109421E-2</v>
      </c>
      <c r="E25" s="393">
        <v>3.4228044065548309E-2</v>
      </c>
      <c r="F25" s="393">
        <v>3.4796283017228813E-2</v>
      </c>
      <c r="G25" s="393">
        <v>3.5137717370799931E-2</v>
      </c>
      <c r="H25" s="393">
        <v>3.4835642985683646E-2</v>
      </c>
      <c r="I25" s="393">
        <v>3.4602409155539797E-2</v>
      </c>
      <c r="J25" s="393">
        <v>3.2599999999999997E-2</v>
      </c>
      <c r="K25" s="393">
        <v>3.2399999999999998E-2</v>
      </c>
      <c r="L25" s="393">
        <v>3.2199999999999999E-2</v>
      </c>
      <c r="M25" s="393">
        <v>3.2000000000000001E-2</v>
      </c>
      <c r="N25" s="393">
        <v>3.0200000000000001E-2</v>
      </c>
      <c r="O25" s="393">
        <v>3.0200000000000001E-2</v>
      </c>
      <c r="P25" s="393">
        <v>2.9899999999999999E-2</v>
      </c>
      <c r="Q25" s="393">
        <v>2.9538999999999999E-2</v>
      </c>
      <c r="R25" s="393">
        <v>2.9531999999999999E-2</v>
      </c>
      <c r="S25" s="393">
        <v>3.0190999999999999E-2</v>
      </c>
      <c r="T25" s="393">
        <v>2.9526E-2</v>
      </c>
      <c r="U25" s="393">
        <v>2.9132999999999999E-2</v>
      </c>
      <c r="V25" s="393">
        <v>2.8341000000000002E-2</v>
      </c>
      <c r="W25" s="393">
        <v>2.8794E-2</v>
      </c>
      <c r="X25" s="393">
        <v>2.8299000000000001E-2</v>
      </c>
      <c r="Y25" s="393">
        <v>2.759E-2</v>
      </c>
      <c r="Z25" s="393">
        <v>2.6353000000000001E-2</v>
      </c>
      <c r="AA25" s="393">
        <v>2.6136E-2</v>
      </c>
      <c r="AB25" s="393">
        <v>2.5992999999999999E-2</v>
      </c>
      <c r="AC25" s="393">
        <v>2.6162000000000001E-2</v>
      </c>
      <c r="AD25" s="393">
        <v>2.8819999999999998E-2</v>
      </c>
      <c r="AE25" s="393">
        <v>2.8982000000000001E-2</v>
      </c>
      <c r="AF25" s="393">
        <v>2.9812999999999999E-2</v>
      </c>
      <c r="AG25" s="393">
        <v>3.0301999999999999E-2</v>
      </c>
      <c r="AH25" s="393">
        <v>3.2566999999999999E-2</v>
      </c>
      <c r="AI25" s="393">
        <v>3.2147000000000002E-2</v>
      </c>
      <c r="AJ25" s="393">
        <v>3.1725000000000003E-2</v>
      </c>
      <c r="AK25" s="393">
        <v>3.1299E-2</v>
      </c>
      <c r="AL25" s="401">
        <v>3.0002999999999998E-2</v>
      </c>
      <c r="AM25" s="401">
        <v>2.9354999999999999E-2</v>
      </c>
      <c r="AN25" s="401">
        <v>2.8277E-2</v>
      </c>
      <c r="AO25" s="401">
        <v>2.7688999999999998E-2</v>
      </c>
      <c r="AP25" s="401">
        <v>2.7659E-2</v>
      </c>
      <c r="AQ25" s="393">
        <v>2.7307000000000001E-2</v>
      </c>
      <c r="AR25" s="305"/>
      <c r="AS25" s="305"/>
      <c r="AT25" s="305"/>
    </row>
    <row r="26" spans="1:46" s="107" customFormat="1" ht="11.25" x14ac:dyDescent="0.2">
      <c r="A26" s="431"/>
      <c r="B26" s="303" t="s">
        <v>127</v>
      </c>
      <c r="C26" s="391">
        <v>0.57299999999999995</v>
      </c>
      <c r="D26" s="391">
        <v>0.55500000000000005</v>
      </c>
      <c r="E26" s="391">
        <v>0.57069999999999999</v>
      </c>
      <c r="F26" s="391">
        <v>0.55900000000000005</v>
      </c>
      <c r="G26" s="391">
        <v>0.54039999999999999</v>
      </c>
      <c r="H26" s="391">
        <v>0.53580000000000005</v>
      </c>
      <c r="I26" s="391">
        <v>0.54769999999999996</v>
      </c>
      <c r="J26" s="391">
        <v>0.54010000000000002</v>
      </c>
      <c r="K26" s="391">
        <v>0.54769999999999996</v>
      </c>
      <c r="L26" s="391">
        <v>0.54900000000000004</v>
      </c>
      <c r="M26" s="391">
        <v>0.548014</v>
      </c>
      <c r="N26" s="391">
        <v>0.52759800000000001</v>
      </c>
      <c r="O26" s="391">
        <v>0.52503299999999997</v>
      </c>
      <c r="P26" s="391">
        <v>0.51131899999999997</v>
      </c>
      <c r="Q26" s="391">
        <v>0.53597499999999998</v>
      </c>
      <c r="R26" s="391">
        <v>0.56223900000000004</v>
      </c>
      <c r="S26" s="391">
        <v>0.54156199999999999</v>
      </c>
      <c r="T26" s="391">
        <v>0.54551300000000003</v>
      </c>
      <c r="U26" s="391">
        <v>0.56543699999999997</v>
      </c>
      <c r="V26" s="391">
        <v>0.61549200000000004</v>
      </c>
      <c r="W26" s="391">
        <v>0.56381599999999998</v>
      </c>
      <c r="X26" s="391">
        <v>0.56081000000000003</v>
      </c>
      <c r="Y26" s="391">
        <v>0.57691300000000001</v>
      </c>
      <c r="Z26" s="391">
        <v>0.60869600000000001</v>
      </c>
      <c r="AA26" s="391">
        <v>0.59033000000000002</v>
      </c>
      <c r="AB26" s="391">
        <v>0.57358799999999999</v>
      </c>
      <c r="AC26" s="391">
        <v>0.577851</v>
      </c>
      <c r="AD26" s="391">
        <v>0.54732700000000001</v>
      </c>
      <c r="AE26" s="391">
        <v>0.571608</v>
      </c>
      <c r="AF26" s="391">
        <v>0.54386599999999996</v>
      </c>
      <c r="AG26" s="391">
        <v>0.54171100000000005</v>
      </c>
      <c r="AH26" s="391">
        <v>0.54338299999999995</v>
      </c>
      <c r="AI26" s="391">
        <v>0.53173099999999995</v>
      </c>
      <c r="AJ26" s="391">
        <v>0.53</v>
      </c>
      <c r="AK26" s="391">
        <v>0.54959199999999997</v>
      </c>
      <c r="AL26" s="304">
        <v>0.56372</v>
      </c>
      <c r="AM26" s="304">
        <v>0.53809499999999999</v>
      </c>
      <c r="AN26" s="304">
        <v>0.536053</v>
      </c>
      <c r="AO26" s="304">
        <v>0.552983</v>
      </c>
      <c r="AP26" s="304">
        <v>0.54175099999999998</v>
      </c>
      <c r="AQ26" s="391">
        <v>0.53825000000000001</v>
      </c>
      <c r="AR26" s="304"/>
      <c r="AS26" s="304"/>
      <c r="AT26" s="304"/>
    </row>
    <row r="27" spans="1:46" s="107" customFormat="1" ht="11.25" x14ac:dyDescent="0.2">
      <c r="A27" s="431"/>
      <c r="B27" s="303" t="s">
        <v>128</v>
      </c>
      <c r="C27" s="395">
        <v>19.876999999999999</v>
      </c>
      <c r="D27" s="395">
        <v>62.908999999999999</v>
      </c>
      <c r="E27" s="395">
        <v>135.09399999999999</v>
      </c>
      <c r="F27" s="395">
        <v>53.613</v>
      </c>
      <c r="G27" s="395">
        <v>72.650099999999995</v>
      </c>
      <c r="H27" s="395">
        <v>111.723</v>
      </c>
      <c r="I27" s="395">
        <v>54.7605</v>
      </c>
      <c r="J27" s="395">
        <v>-0.70940000000000003</v>
      </c>
      <c r="K27" s="395">
        <v>7.7286999999999999</v>
      </c>
      <c r="L27" s="395">
        <v>27.204000000000001</v>
      </c>
      <c r="M27" s="395">
        <v>55.154400000000003</v>
      </c>
      <c r="N27" s="395">
        <v>-9.5561000000000007</v>
      </c>
      <c r="O27" s="395">
        <v>27.6343</v>
      </c>
      <c r="P27" s="395">
        <v>42.382800000000003</v>
      </c>
      <c r="Q27" s="395">
        <v>51.334893000000001</v>
      </c>
      <c r="R27" s="395">
        <v>198.97947600000001</v>
      </c>
      <c r="S27" s="395">
        <v>132.47734399999999</v>
      </c>
      <c r="T27" s="395">
        <v>132.78461899999999</v>
      </c>
      <c r="U27" s="395">
        <v>126.721101</v>
      </c>
      <c r="V27" s="395">
        <v>30.409296999999999</v>
      </c>
      <c r="W27" s="395">
        <v>34.029082000000002</v>
      </c>
      <c r="X27" s="395">
        <v>26.984801999999998</v>
      </c>
      <c r="Y27" s="395">
        <v>22.697821000000001</v>
      </c>
      <c r="Z27" s="395">
        <v>-19.718699000000001</v>
      </c>
      <c r="AA27" s="395">
        <v>27.874013000000001</v>
      </c>
      <c r="AB27" s="395">
        <v>1.593801</v>
      </c>
      <c r="AC27" s="395">
        <v>18.624547</v>
      </c>
      <c r="AD27" s="395">
        <v>31.439558000000002</v>
      </c>
      <c r="AE27" s="395">
        <v>-13.905616</v>
      </c>
      <c r="AF27" s="395">
        <v>13.726098</v>
      </c>
      <c r="AG27" s="395">
        <v>51.099567999999998</v>
      </c>
      <c r="AH27" s="395">
        <v>8.9417980000000004</v>
      </c>
      <c r="AI27" s="395">
        <v>23.982771</v>
      </c>
      <c r="AJ27" s="395">
        <v>49.374630000000003</v>
      </c>
      <c r="AK27" s="395">
        <v>49.562080999999999</v>
      </c>
      <c r="AL27" s="306">
        <v>47.786082999999998</v>
      </c>
      <c r="AM27" s="306">
        <v>7.2357339999999999</v>
      </c>
      <c r="AN27" s="306">
        <v>2.8167170000000001</v>
      </c>
      <c r="AO27" s="306">
        <v>21.254383000000001</v>
      </c>
      <c r="AP27" s="306">
        <v>9.0020009999999999</v>
      </c>
      <c r="AQ27" s="395">
        <v>-11.177355</v>
      </c>
      <c r="AR27" s="306"/>
      <c r="AS27" s="306"/>
      <c r="AT27" s="306"/>
    </row>
    <row r="28" spans="1:46" s="107" customFormat="1" ht="11.25" x14ac:dyDescent="0.2">
      <c r="A28" s="432"/>
      <c r="B28" s="307" t="s">
        <v>129</v>
      </c>
      <c r="C28" s="396">
        <v>0.76373000000000002</v>
      </c>
      <c r="D28" s="396">
        <v>0.78394000000000008</v>
      </c>
      <c r="E28" s="396">
        <v>0.76671999999999996</v>
      </c>
      <c r="F28" s="396">
        <v>0.76168999999999998</v>
      </c>
      <c r="G28" s="396">
        <v>0.77982699999999994</v>
      </c>
      <c r="H28" s="396">
        <v>0.77988900000000005</v>
      </c>
      <c r="I28" s="396">
        <v>0.77713300000000007</v>
      </c>
      <c r="J28" s="396">
        <v>0.78078999999999998</v>
      </c>
      <c r="K28" s="396">
        <v>0.80485399999999996</v>
      </c>
      <c r="L28" s="396">
        <v>0.761938</v>
      </c>
      <c r="M28" s="396">
        <v>0.76117099999999993</v>
      </c>
      <c r="N28" s="396">
        <v>0.77892799999999995</v>
      </c>
      <c r="O28" s="396">
        <v>0.79962500000000003</v>
      </c>
      <c r="P28" s="396">
        <v>0.76798199999999994</v>
      </c>
      <c r="Q28" s="396">
        <v>0.77499174999999998</v>
      </c>
      <c r="R28" s="396">
        <v>0.79619090999999997</v>
      </c>
      <c r="S28" s="396">
        <v>0.80751776000000008</v>
      </c>
      <c r="T28" s="396">
        <v>0.7765637700000001</v>
      </c>
      <c r="U28" s="396">
        <v>0.76517668000000005</v>
      </c>
      <c r="V28" s="396">
        <v>0.79345209999999999</v>
      </c>
      <c r="W28" s="396">
        <v>0.80575242999999996</v>
      </c>
      <c r="X28" s="396">
        <v>0.78076038999999997</v>
      </c>
      <c r="Y28" s="396">
        <v>0.76384003000000011</v>
      </c>
      <c r="Z28" s="396">
        <v>0.79281415</v>
      </c>
      <c r="AA28" s="396">
        <v>0.78512852</v>
      </c>
      <c r="AB28" s="396">
        <v>0.78762302000000006</v>
      </c>
      <c r="AC28" s="396">
        <v>0.77416757999999997</v>
      </c>
      <c r="AD28" s="396">
        <v>0.77843112999999997</v>
      </c>
      <c r="AE28" s="396">
        <v>0.79280415999999998</v>
      </c>
      <c r="AF28" s="396">
        <v>0.75932580999999999</v>
      </c>
      <c r="AG28" s="396">
        <v>0.76771223000000011</v>
      </c>
      <c r="AH28" s="396">
        <v>0.78345240999999999</v>
      </c>
      <c r="AI28" s="396">
        <v>0.8166014800000001</v>
      </c>
      <c r="AJ28" s="396">
        <v>0.78198587000000008</v>
      </c>
      <c r="AK28" s="396">
        <v>0.76251411000000002</v>
      </c>
      <c r="AL28" s="305">
        <v>0.80381575999999999</v>
      </c>
      <c r="AM28" s="305">
        <v>0.79506202000000004</v>
      </c>
      <c r="AN28" s="305">
        <v>0.77392700000000003</v>
      </c>
      <c r="AO28" s="305">
        <v>0.79204143000000005</v>
      </c>
      <c r="AP28" s="305">
        <v>0.80346974999999998</v>
      </c>
      <c r="AQ28" s="396">
        <v>0.81788256999999998</v>
      </c>
      <c r="AR28" s="397"/>
      <c r="AS28" s="397"/>
      <c r="AT28" s="397"/>
    </row>
    <row r="29" spans="1:46" s="107" customFormat="1" ht="11.25" customHeight="1" x14ac:dyDescent="0.2">
      <c r="A29" s="428" t="s">
        <v>55</v>
      </c>
      <c r="B29" s="301" t="s">
        <v>124</v>
      </c>
      <c r="C29" s="390">
        <v>0.19600000000000001</v>
      </c>
      <c r="D29" s="390">
        <v>0.20399999999999999</v>
      </c>
      <c r="E29" s="390">
        <v>0.2</v>
      </c>
      <c r="F29" s="390">
        <v>0.60299999999999998</v>
      </c>
      <c r="G29" s="390">
        <v>0.38800000000000001</v>
      </c>
      <c r="H29" s="390">
        <v>0.33329999999999999</v>
      </c>
      <c r="I29" s="390">
        <v>0.29260000000000003</v>
      </c>
      <c r="J29" s="390">
        <v>0.2351</v>
      </c>
      <c r="K29" s="390">
        <v>0.22059999999999999</v>
      </c>
      <c r="L29" s="390">
        <v>0.18</v>
      </c>
      <c r="M29" s="390">
        <v>0.18659999999999999</v>
      </c>
      <c r="N29" s="390">
        <v>0.2591</v>
      </c>
      <c r="O29" s="390">
        <v>0.2185</v>
      </c>
      <c r="P29" s="390">
        <v>0.21579999999999999</v>
      </c>
      <c r="Q29" s="390">
        <v>0.19870299999999999</v>
      </c>
      <c r="R29" s="390">
        <v>6.0822000000000001E-2</v>
      </c>
      <c r="S29" s="390">
        <v>0.10269</v>
      </c>
      <c r="T29" s="390">
        <v>0.11203399999999999</v>
      </c>
      <c r="U29" s="390">
        <v>0.108482</v>
      </c>
      <c r="V29" s="390">
        <v>0.15381600000000001</v>
      </c>
      <c r="W29" s="390">
        <v>0.19070899999999999</v>
      </c>
      <c r="X29" s="390">
        <v>0.16477600000000001</v>
      </c>
      <c r="Y29" s="390">
        <v>0.17032900000000001</v>
      </c>
      <c r="Z29" s="390">
        <v>0.18031800000000001</v>
      </c>
      <c r="AA29" s="390">
        <v>0.18448000000000001</v>
      </c>
      <c r="AB29" s="390">
        <v>0.180867</v>
      </c>
      <c r="AC29" s="390">
        <v>0.20221600000000001</v>
      </c>
      <c r="AD29" s="390">
        <v>0.25558399999999998</v>
      </c>
      <c r="AE29" s="390">
        <v>0.28481699999999999</v>
      </c>
      <c r="AF29" s="390">
        <v>0.26384200000000002</v>
      </c>
      <c r="AG29" s="390">
        <v>0.24215100000000001</v>
      </c>
      <c r="AH29" s="390">
        <v>0.22742299999999999</v>
      </c>
      <c r="AI29" s="390">
        <v>0.29464600000000002</v>
      </c>
      <c r="AJ29" s="390">
        <v>0.275924</v>
      </c>
      <c r="AK29" s="390">
        <v>0.24888399999999999</v>
      </c>
      <c r="AL29" s="302">
        <v>0.20072899999999999</v>
      </c>
      <c r="AM29" s="302">
        <v>0.22157399999999999</v>
      </c>
      <c r="AN29" s="302">
        <v>0.209262</v>
      </c>
      <c r="AO29" s="302">
        <v>0.20235700000000001</v>
      </c>
      <c r="AP29" s="302">
        <v>0.17132900000000001</v>
      </c>
      <c r="AQ29" s="390">
        <v>0.18656900000000001</v>
      </c>
      <c r="AR29" s="302"/>
      <c r="AS29" s="302"/>
      <c r="AT29" s="302"/>
    </row>
    <row r="30" spans="1:46" s="226" customFormat="1" ht="11.25" customHeight="1" x14ac:dyDescent="0.2">
      <c r="A30" s="431"/>
      <c r="B30" s="303" t="s">
        <v>125</v>
      </c>
      <c r="C30" s="391">
        <v>2.1999999999999999E-2</v>
      </c>
      <c r="D30" s="391">
        <v>2.3E-2</v>
      </c>
      <c r="E30" s="391">
        <v>2.3E-2</v>
      </c>
      <c r="F30" s="391">
        <v>7.4999999999999997E-2</v>
      </c>
      <c r="G30" s="391">
        <v>4.9200000000000001E-2</v>
      </c>
      <c r="H30" s="391">
        <v>4.1500000000000002E-2</v>
      </c>
      <c r="I30" s="391">
        <v>3.6299999999999999E-2</v>
      </c>
      <c r="J30" s="391">
        <v>3.1099999999999999E-2</v>
      </c>
      <c r="K30" s="391">
        <v>2.8400000000000002E-2</v>
      </c>
      <c r="L30" s="391">
        <v>2.2499999999999999E-2</v>
      </c>
      <c r="M30" s="391">
        <v>2.3099999999999999E-2</v>
      </c>
      <c r="N30" s="391">
        <v>3.1699999999999999E-2</v>
      </c>
      <c r="O30" s="391">
        <v>2.5600000000000001E-2</v>
      </c>
      <c r="P30" s="391">
        <v>2.46E-2</v>
      </c>
      <c r="Q30" s="391">
        <v>2.2523000000000001E-2</v>
      </c>
      <c r="R30" s="391">
        <v>7.0410000000000004E-3</v>
      </c>
      <c r="S30" s="391">
        <v>1.1953E-2</v>
      </c>
      <c r="T30" s="391">
        <v>1.3166000000000001E-2</v>
      </c>
      <c r="U30" s="391">
        <v>1.2897E-2</v>
      </c>
      <c r="V30" s="391">
        <v>1.9087E-2</v>
      </c>
      <c r="W30" s="391">
        <v>2.3622000000000001E-2</v>
      </c>
      <c r="X30" s="391">
        <v>2.0341000000000001E-2</v>
      </c>
      <c r="Y30" s="391">
        <v>2.0788999999999998E-2</v>
      </c>
      <c r="Z30" s="391">
        <v>1.917E-2</v>
      </c>
      <c r="AA30" s="391">
        <v>1.9459000000000001E-2</v>
      </c>
      <c r="AB30" s="391">
        <v>1.8442E-2</v>
      </c>
      <c r="AC30" s="391">
        <v>2.0323000000000001E-2</v>
      </c>
      <c r="AD30" s="391">
        <v>2.5486000000000002E-2</v>
      </c>
      <c r="AE30" s="391">
        <v>2.826E-2</v>
      </c>
      <c r="AF30" s="391">
        <v>2.6136E-2</v>
      </c>
      <c r="AG30" s="391">
        <v>2.4181000000000001E-2</v>
      </c>
      <c r="AH30" s="391">
        <v>2.3823E-2</v>
      </c>
      <c r="AI30" s="391">
        <v>3.1081999999999999E-2</v>
      </c>
      <c r="AJ30" s="391">
        <v>2.9354000000000002E-2</v>
      </c>
      <c r="AK30" s="391">
        <v>2.6823E-2</v>
      </c>
      <c r="AL30" s="304">
        <v>2.2554000000000001E-2</v>
      </c>
      <c r="AM30" s="304">
        <v>2.5472999999999999E-2</v>
      </c>
      <c r="AN30" s="304">
        <v>2.4347000000000001E-2</v>
      </c>
      <c r="AO30" s="304">
        <v>2.3751000000000001E-2</v>
      </c>
      <c r="AP30" s="304">
        <v>2.1600000000000001E-2</v>
      </c>
      <c r="AQ30" s="391">
        <v>2.3317000000000001E-2</v>
      </c>
      <c r="AR30" s="304"/>
      <c r="AS30" s="304"/>
      <c r="AT30" s="304"/>
    </row>
    <row r="31" spans="1:46" s="107" customFormat="1" ht="11.25" x14ac:dyDescent="0.2">
      <c r="A31" s="431"/>
      <c r="B31" s="303" t="s">
        <v>126</v>
      </c>
      <c r="C31" s="393">
        <v>2.7464203022557285E-2</v>
      </c>
      <c r="D31" s="393">
        <v>2.8084362078460781E-2</v>
      </c>
      <c r="E31" s="393">
        <v>2.8561456506106388E-2</v>
      </c>
      <c r="F31" s="393">
        <v>2.8853039111519409E-2</v>
      </c>
      <c r="G31" s="393">
        <v>2.8563517799868869E-2</v>
      </c>
      <c r="H31" s="393">
        <v>2.7988011537990451E-2</v>
      </c>
      <c r="I31" s="393">
        <v>2.7766138160013411E-2</v>
      </c>
      <c r="J31" s="393">
        <v>2.6100000000000002E-2</v>
      </c>
      <c r="K31" s="393">
        <v>2.64E-2</v>
      </c>
      <c r="L31" s="393">
        <v>2.6700000000000002E-2</v>
      </c>
      <c r="M31" s="393">
        <v>2.7900000000000001E-2</v>
      </c>
      <c r="N31" s="393">
        <v>2.6700000000000002E-2</v>
      </c>
      <c r="O31" s="393">
        <v>2.5999999999999999E-2</v>
      </c>
      <c r="P31" s="393">
        <v>2.5600000000000001E-2</v>
      </c>
      <c r="Q31" s="393">
        <v>2.5101999999999999E-2</v>
      </c>
      <c r="R31" s="393">
        <v>2.4122000000000001E-2</v>
      </c>
      <c r="S31" s="393">
        <v>2.4041E-2</v>
      </c>
      <c r="T31" s="393">
        <v>2.4285999999999999E-2</v>
      </c>
      <c r="U31" s="393">
        <v>2.4565E-2</v>
      </c>
      <c r="V31" s="393">
        <v>2.3109999999999999E-2</v>
      </c>
      <c r="W31" s="393">
        <v>2.4660999999999999E-2</v>
      </c>
      <c r="X31" s="393">
        <v>2.4171999999999999E-2</v>
      </c>
      <c r="Y31" s="393">
        <v>2.3792000000000001E-2</v>
      </c>
      <c r="Z31" s="393">
        <v>2.3539999999999998E-2</v>
      </c>
      <c r="AA31" s="393">
        <v>2.4199999999999999E-2</v>
      </c>
      <c r="AB31" s="393">
        <v>2.4750999999999999E-2</v>
      </c>
      <c r="AC31" s="393">
        <v>2.5781999999999999E-2</v>
      </c>
      <c r="AD31" s="393">
        <v>3.1614999999999997E-2</v>
      </c>
      <c r="AE31" s="393">
        <v>3.2251000000000002E-2</v>
      </c>
      <c r="AF31" s="393">
        <v>3.3291000000000001E-2</v>
      </c>
      <c r="AG31" s="393">
        <v>3.3766999999999998E-2</v>
      </c>
      <c r="AH31" s="393">
        <v>3.6679000000000003E-2</v>
      </c>
      <c r="AI31" s="393">
        <v>3.7040999999999998E-2</v>
      </c>
      <c r="AJ31" s="393">
        <v>3.6946E-2</v>
      </c>
      <c r="AK31" s="393">
        <v>3.6496000000000001E-2</v>
      </c>
      <c r="AL31" s="401">
        <v>3.3777000000000001E-2</v>
      </c>
      <c r="AM31" s="401">
        <v>3.3466000000000003E-2</v>
      </c>
      <c r="AN31" s="401">
        <v>3.2901E-2</v>
      </c>
      <c r="AO31" s="401">
        <v>3.2627999999999997E-2</v>
      </c>
      <c r="AP31" s="401">
        <v>3.2191999999999998E-2</v>
      </c>
      <c r="AQ31" s="393">
        <v>3.2521000000000001E-2</v>
      </c>
      <c r="AR31" s="305"/>
      <c r="AS31" s="305"/>
      <c r="AT31" s="305"/>
    </row>
    <row r="32" spans="1:46" s="107" customFormat="1" ht="11.25" x14ac:dyDescent="0.2">
      <c r="A32" s="431"/>
      <c r="B32" s="303" t="s">
        <v>127</v>
      </c>
      <c r="C32" s="391">
        <v>0.47</v>
      </c>
      <c r="D32" s="391">
        <v>0.47</v>
      </c>
      <c r="E32" s="391">
        <v>0.4723</v>
      </c>
      <c r="F32" s="391">
        <v>0.434</v>
      </c>
      <c r="G32" s="391">
        <v>0.44969999999999999</v>
      </c>
      <c r="H32" s="391">
        <v>0.44259999999999999</v>
      </c>
      <c r="I32" s="391">
        <v>0.46079999999999999</v>
      </c>
      <c r="J32" s="391">
        <v>0.46479999999999999</v>
      </c>
      <c r="K32" s="391">
        <v>0.46160000000000001</v>
      </c>
      <c r="L32" s="391">
        <v>0.4496</v>
      </c>
      <c r="M32" s="391">
        <v>0.43492500000000001</v>
      </c>
      <c r="N32" s="391">
        <v>0.43893300000000002</v>
      </c>
      <c r="O32" s="391">
        <v>0.43488599999999999</v>
      </c>
      <c r="P32" s="391">
        <v>0.43849900000000003</v>
      </c>
      <c r="Q32" s="391">
        <v>0.44098300000000001</v>
      </c>
      <c r="R32" s="391">
        <v>0.47867599999999999</v>
      </c>
      <c r="S32" s="391">
        <v>0.46988999999999997</v>
      </c>
      <c r="T32" s="391">
        <v>0.455507</v>
      </c>
      <c r="U32" s="391">
        <v>0.461451</v>
      </c>
      <c r="V32" s="391">
        <v>0.48335400000000001</v>
      </c>
      <c r="W32" s="391">
        <v>0.44783400000000001</v>
      </c>
      <c r="X32" s="391">
        <v>0.44093199999999999</v>
      </c>
      <c r="Y32" s="391">
        <v>0.45708300000000002</v>
      </c>
      <c r="Z32" s="391">
        <v>0.47201900000000002</v>
      </c>
      <c r="AA32" s="391">
        <v>0.46541199999999999</v>
      </c>
      <c r="AB32" s="391">
        <v>0.44862000000000002</v>
      </c>
      <c r="AC32" s="391">
        <v>0.44876100000000002</v>
      </c>
      <c r="AD32" s="391">
        <v>0.39106999999999997</v>
      </c>
      <c r="AE32" s="391">
        <v>0.400445</v>
      </c>
      <c r="AF32" s="391">
        <v>0.39511499999999999</v>
      </c>
      <c r="AG32" s="391">
        <v>0.41458</v>
      </c>
      <c r="AH32" s="391">
        <v>0.36925200000000002</v>
      </c>
      <c r="AI32" s="391">
        <v>0.38406800000000002</v>
      </c>
      <c r="AJ32" s="391">
        <v>0.383214</v>
      </c>
      <c r="AK32" s="391">
        <v>0.40761599999999998</v>
      </c>
      <c r="AL32" s="304">
        <v>0.413995</v>
      </c>
      <c r="AM32" s="304">
        <v>0.43290099999999998</v>
      </c>
      <c r="AN32" s="304">
        <v>0.42445300000000002</v>
      </c>
      <c r="AO32" s="304">
        <v>0.44130900000000001</v>
      </c>
      <c r="AP32" s="304">
        <v>0.42643300000000001</v>
      </c>
      <c r="AQ32" s="391">
        <v>0.416987</v>
      </c>
      <c r="AR32" s="304"/>
      <c r="AS32" s="304"/>
      <c r="AT32" s="304"/>
    </row>
    <row r="33" spans="1:46" s="107" customFormat="1" ht="11.25" x14ac:dyDescent="0.2">
      <c r="A33" s="431"/>
      <c r="B33" s="303" t="s">
        <v>128</v>
      </c>
      <c r="C33" s="395">
        <v>-47.945999999999998</v>
      </c>
      <c r="D33" s="395">
        <v>-51.585000000000001</v>
      </c>
      <c r="E33" s="395">
        <v>-63.457000000000001</v>
      </c>
      <c r="F33" s="395">
        <v>-1069.0429999999999</v>
      </c>
      <c r="G33" s="395">
        <v>-564.19479999999999</v>
      </c>
      <c r="H33" s="395">
        <v>-412.74439999999998</v>
      </c>
      <c r="I33" s="395">
        <v>-347.55880000000002</v>
      </c>
      <c r="J33" s="395">
        <v>-260.7414</v>
      </c>
      <c r="K33" s="395">
        <v>-192.78970000000001</v>
      </c>
      <c r="L33" s="395">
        <v>-46.056699999999999</v>
      </c>
      <c r="M33" s="395">
        <v>-45.357199999999999</v>
      </c>
      <c r="N33" s="395">
        <v>-207.81100000000001</v>
      </c>
      <c r="O33" s="395">
        <v>-102.8733</v>
      </c>
      <c r="P33" s="395">
        <v>-87.278099999999995</v>
      </c>
      <c r="Q33" s="395">
        <v>-47.721051000000003</v>
      </c>
      <c r="R33" s="395">
        <v>184.11508699999999</v>
      </c>
      <c r="S33" s="395">
        <v>120.40619599999999</v>
      </c>
      <c r="T33" s="395">
        <v>110.621225</v>
      </c>
      <c r="U33" s="395">
        <v>114.743397</v>
      </c>
      <c r="V33" s="395">
        <v>-57.111316000000002</v>
      </c>
      <c r="W33" s="395">
        <v>-106.854083</v>
      </c>
      <c r="X33" s="395">
        <v>-54.211182000000001</v>
      </c>
      <c r="Y33" s="395">
        <v>-46.290120000000002</v>
      </c>
      <c r="Z33" s="395">
        <v>-47.961809000000002</v>
      </c>
      <c r="AA33" s="395">
        <v>-33.052760999999997</v>
      </c>
      <c r="AB33" s="395">
        <v>16.900728000000001</v>
      </c>
      <c r="AC33" s="395">
        <v>2.0409549999999999</v>
      </c>
      <c r="AD33" s="395">
        <v>-15.781492</v>
      </c>
      <c r="AE33" s="395">
        <v>-80.475932</v>
      </c>
      <c r="AF33" s="395">
        <v>-26.304658</v>
      </c>
      <c r="AG33" s="395">
        <v>12.044593000000001</v>
      </c>
      <c r="AH33" s="395">
        <v>98.740207999999996</v>
      </c>
      <c r="AI33" s="395">
        <v>-39.230485000000002</v>
      </c>
      <c r="AJ33" s="395">
        <v>1.0789</v>
      </c>
      <c r="AK33" s="395">
        <v>5.8081870000000002</v>
      </c>
      <c r="AL33" s="306">
        <v>40.709564999999998</v>
      </c>
      <c r="AM33" s="306">
        <v>-30.710706999999999</v>
      </c>
      <c r="AN33" s="306">
        <v>3.932121</v>
      </c>
      <c r="AO33" s="306">
        <v>18.962185999999999</v>
      </c>
      <c r="AP33" s="306">
        <v>26.460561999999999</v>
      </c>
      <c r="AQ33" s="395">
        <v>-15.820197</v>
      </c>
      <c r="AR33" s="306"/>
      <c r="AS33" s="306"/>
      <c r="AT33" s="306"/>
    </row>
    <row r="34" spans="1:46" s="107" customFormat="1" ht="11.25" x14ac:dyDescent="0.2">
      <c r="A34" s="432"/>
      <c r="B34" s="307" t="s">
        <v>129</v>
      </c>
      <c r="C34" s="396">
        <v>0.65197000000000005</v>
      </c>
      <c r="D34" s="396">
        <v>0.63051000000000001</v>
      </c>
      <c r="E34" s="396">
        <v>0.66088999999999998</v>
      </c>
      <c r="F34" s="396">
        <v>0.66761999999999999</v>
      </c>
      <c r="G34" s="396">
        <v>0.66536399999999996</v>
      </c>
      <c r="H34" s="396">
        <v>0.62989200000000001</v>
      </c>
      <c r="I34" s="396">
        <v>0.65606700000000007</v>
      </c>
      <c r="J34" s="396">
        <v>0.65067200000000003</v>
      </c>
      <c r="K34" s="396">
        <v>0.66070700000000004</v>
      </c>
      <c r="L34" s="396">
        <v>0.66754999999999998</v>
      </c>
      <c r="M34" s="396">
        <v>0.668327</v>
      </c>
      <c r="N34" s="396">
        <v>0.63766599999999996</v>
      </c>
      <c r="O34" s="396">
        <v>0.651084</v>
      </c>
      <c r="P34" s="396">
        <v>0.66287600000000002</v>
      </c>
      <c r="Q34" s="396">
        <v>0.66614193999999993</v>
      </c>
      <c r="R34" s="396">
        <v>0.67613442000000001</v>
      </c>
      <c r="S34" s="396">
        <v>0.67731205000000005</v>
      </c>
      <c r="T34" s="396">
        <v>0.68619692999999993</v>
      </c>
      <c r="U34" s="396">
        <v>0.67988673000000011</v>
      </c>
      <c r="V34" s="396">
        <v>0.65792061000000002</v>
      </c>
      <c r="W34" s="396">
        <v>0.63965932000000003</v>
      </c>
      <c r="X34" s="396">
        <v>0.63177366999999995</v>
      </c>
      <c r="Y34" s="396">
        <v>0.61999566000000006</v>
      </c>
      <c r="Z34" s="396">
        <v>0.64533355000000003</v>
      </c>
      <c r="AA34" s="396">
        <v>0.66651104000000005</v>
      </c>
      <c r="AB34" s="396">
        <v>0.66041135999999989</v>
      </c>
      <c r="AC34" s="396">
        <v>0.65678299999999989</v>
      </c>
      <c r="AD34" s="396">
        <v>0.63493398999999995</v>
      </c>
      <c r="AE34" s="396">
        <v>0.67049249</v>
      </c>
      <c r="AF34" s="396">
        <v>0.66220802000000001</v>
      </c>
      <c r="AG34" s="396">
        <v>0.66295685999999998</v>
      </c>
      <c r="AH34" s="396">
        <v>0.64983383000000006</v>
      </c>
      <c r="AI34" s="396">
        <v>0.66814943999999998</v>
      </c>
      <c r="AJ34" s="396">
        <v>0.67893044000000002</v>
      </c>
      <c r="AK34" s="396">
        <v>0.69461039999999996</v>
      </c>
      <c r="AL34" s="305">
        <v>0.70451975</v>
      </c>
      <c r="AM34" s="305">
        <v>0.71285324999999999</v>
      </c>
      <c r="AN34" s="305">
        <v>0.71596708000000009</v>
      </c>
      <c r="AO34" s="305">
        <v>0.70221705999999995</v>
      </c>
      <c r="AP34" s="305">
        <v>0.72632535000000009</v>
      </c>
      <c r="AQ34" s="396">
        <v>0.70778350000000001</v>
      </c>
      <c r="AR34" s="397"/>
      <c r="AS34" s="397"/>
      <c r="AT34" s="397"/>
    </row>
    <row r="35" spans="1:46" s="107" customFormat="1" ht="11.25" customHeight="1" x14ac:dyDescent="0.2">
      <c r="A35" s="428" t="s">
        <v>131</v>
      </c>
      <c r="B35" s="301" t="s">
        <v>124</v>
      </c>
      <c r="C35" s="390">
        <v>0.18990000000000001</v>
      </c>
      <c r="D35" s="390">
        <v>0.19400000000000001</v>
      </c>
      <c r="E35" s="390">
        <v>0.189</v>
      </c>
      <c r="F35" s="390">
        <v>0.27500000000000002</v>
      </c>
      <c r="G35" s="390">
        <v>0.24660000000000001</v>
      </c>
      <c r="H35" s="390">
        <v>0.23080000000000001</v>
      </c>
      <c r="I35" s="390">
        <v>0.22170000000000001</v>
      </c>
      <c r="J35" s="390">
        <v>0.2087</v>
      </c>
      <c r="K35" s="390">
        <v>0.21629999999999999</v>
      </c>
      <c r="L35" s="390">
        <v>0.21870000000000001</v>
      </c>
      <c r="M35" s="390">
        <v>0.21560000000000001</v>
      </c>
      <c r="N35" s="390">
        <v>0.25790000000000002</v>
      </c>
      <c r="O35" s="390">
        <v>0.25159999999999999</v>
      </c>
      <c r="P35" s="390">
        <v>0.2586</v>
      </c>
      <c r="Q35" s="390">
        <v>0.25056299999999998</v>
      </c>
      <c r="R35" s="390">
        <v>0.1181</v>
      </c>
      <c r="S35" s="390">
        <v>0.186696</v>
      </c>
      <c r="T35" s="390">
        <v>0.15959100000000001</v>
      </c>
      <c r="U35" s="390">
        <v>0.14476900000000001</v>
      </c>
      <c r="V35" s="390">
        <v>0.225463</v>
      </c>
      <c r="W35" s="390">
        <v>0.23663899999999999</v>
      </c>
      <c r="X35" s="390">
        <v>0.23247499999999999</v>
      </c>
      <c r="Y35" s="390">
        <v>0.22445499999999999</v>
      </c>
      <c r="Z35" s="390">
        <v>0.29302499999999998</v>
      </c>
      <c r="AA35" s="390">
        <v>0.31264599999999998</v>
      </c>
      <c r="AB35" s="390">
        <v>0.29580800000000002</v>
      </c>
      <c r="AC35" s="390">
        <v>0.29173399999999999</v>
      </c>
      <c r="AD35" s="390">
        <v>0.28810799999999998</v>
      </c>
      <c r="AE35" s="390">
        <v>0.30642200000000003</v>
      </c>
      <c r="AF35" s="390">
        <v>0.28601500000000002</v>
      </c>
      <c r="AG35" s="390">
        <v>0.272926</v>
      </c>
      <c r="AH35" s="390">
        <v>0.229793</v>
      </c>
      <c r="AI35" s="390">
        <v>0.276009</v>
      </c>
      <c r="AJ35" s="390">
        <v>0.25417200000000001</v>
      </c>
      <c r="AK35" s="390">
        <v>0.23846200000000001</v>
      </c>
      <c r="AL35" s="302">
        <v>0.20268700000000001</v>
      </c>
      <c r="AM35" s="302">
        <v>0.22916600000000001</v>
      </c>
      <c r="AN35" s="302">
        <v>0.229237</v>
      </c>
      <c r="AO35" s="302">
        <v>0.22469800000000001</v>
      </c>
      <c r="AP35" s="302">
        <v>0.180561</v>
      </c>
      <c r="AQ35" s="390">
        <v>0.20701600000000001</v>
      </c>
      <c r="AR35" s="302"/>
      <c r="AS35" s="302"/>
      <c r="AT35" s="302"/>
    </row>
    <row r="36" spans="1:46" s="226" customFormat="1" ht="11.25" customHeight="1" x14ac:dyDescent="0.2">
      <c r="A36" s="431"/>
      <c r="B36" s="303" t="s">
        <v>125</v>
      </c>
      <c r="C36" s="391">
        <v>2.4E-2</v>
      </c>
      <c r="D36" s="391">
        <v>2.4E-2</v>
      </c>
      <c r="E36" s="391">
        <v>2.4E-2</v>
      </c>
      <c r="F36" s="391">
        <v>3.4000000000000002E-2</v>
      </c>
      <c r="G36" s="391">
        <v>3.0099999999999998E-2</v>
      </c>
      <c r="H36" s="391">
        <v>2.76E-2</v>
      </c>
      <c r="I36" s="391">
        <v>2.63E-2</v>
      </c>
      <c r="J36" s="391">
        <v>2.4400000000000002E-2</v>
      </c>
      <c r="K36" s="391">
        <v>2.47E-2</v>
      </c>
      <c r="L36" s="391">
        <v>2.4400000000000002E-2</v>
      </c>
      <c r="M36" s="391">
        <v>2.3900000000000001E-2</v>
      </c>
      <c r="N36" s="391">
        <v>2.8199999999999999E-2</v>
      </c>
      <c r="O36" s="391">
        <v>2.7699999999999999E-2</v>
      </c>
      <c r="P36" s="391">
        <v>2.81E-2</v>
      </c>
      <c r="Q36" s="391">
        <v>2.7123999999999999E-2</v>
      </c>
      <c r="R36" s="391">
        <v>1.2762000000000001E-2</v>
      </c>
      <c r="S36" s="391">
        <v>2.0472000000000001E-2</v>
      </c>
      <c r="T36" s="391">
        <v>1.7729999999999999E-2</v>
      </c>
      <c r="U36" s="391">
        <v>1.6164999999999999E-2</v>
      </c>
      <c r="V36" s="391">
        <v>2.5821E-2</v>
      </c>
      <c r="W36" s="391">
        <v>2.7640999999999999E-2</v>
      </c>
      <c r="X36" s="391">
        <v>2.7824999999999999E-2</v>
      </c>
      <c r="Y36" s="391">
        <v>2.6970000000000001E-2</v>
      </c>
      <c r="Z36" s="391">
        <v>3.2343999999999998E-2</v>
      </c>
      <c r="AA36" s="391">
        <v>3.5341999999999998E-2</v>
      </c>
      <c r="AB36" s="391">
        <v>3.3989999999999999E-2</v>
      </c>
      <c r="AC36" s="391">
        <v>3.2826000000000001E-2</v>
      </c>
      <c r="AD36" s="391">
        <v>3.1268999999999998E-2</v>
      </c>
      <c r="AE36" s="391">
        <v>3.4264000000000003E-2</v>
      </c>
      <c r="AF36" s="391">
        <v>3.2627000000000003E-2</v>
      </c>
      <c r="AG36" s="391">
        <v>3.1666E-2</v>
      </c>
      <c r="AH36" s="391">
        <v>2.8048E-2</v>
      </c>
      <c r="AI36" s="391">
        <v>3.2967000000000003E-2</v>
      </c>
      <c r="AJ36" s="391">
        <v>3.0861E-2</v>
      </c>
      <c r="AK36" s="391">
        <v>2.9165E-2</v>
      </c>
      <c r="AL36" s="304">
        <v>2.3865000000000001E-2</v>
      </c>
      <c r="AM36" s="304">
        <v>2.6818999999999999E-2</v>
      </c>
      <c r="AN36" s="304">
        <v>2.6914E-2</v>
      </c>
      <c r="AO36" s="304">
        <v>2.6582999999999999E-2</v>
      </c>
      <c r="AP36" s="304">
        <v>2.2405999999999999E-2</v>
      </c>
      <c r="AQ36" s="391">
        <v>2.5260000000000001E-2</v>
      </c>
      <c r="AR36" s="304"/>
      <c r="AS36" s="304"/>
      <c r="AT36" s="304"/>
    </row>
    <row r="37" spans="1:46" s="107" customFormat="1" ht="11.25" x14ac:dyDescent="0.2">
      <c r="A37" s="431"/>
      <c r="B37" s="303" t="s">
        <v>126</v>
      </c>
      <c r="C37" s="393">
        <v>5.0210148183335343E-2</v>
      </c>
      <c r="D37" s="393">
        <v>4.9655483768733556E-2</v>
      </c>
      <c r="E37" s="393">
        <v>4.9027098369741062E-2</v>
      </c>
      <c r="F37" s="393">
        <v>4.5642654612815872E-2</v>
      </c>
      <c r="G37" s="393">
        <v>4.6007126788858377E-2</v>
      </c>
      <c r="H37" s="393">
        <v>4.5706223873198587E-2</v>
      </c>
      <c r="I37" s="393">
        <v>4.5355367329102753E-2</v>
      </c>
      <c r="J37" s="393">
        <v>4.2599999999999999E-2</v>
      </c>
      <c r="K37" s="393">
        <v>4.3700000000000003E-2</v>
      </c>
      <c r="L37" s="393">
        <v>4.4200000000000003E-2</v>
      </c>
      <c r="M37" s="393">
        <v>4.4400000000000002E-2</v>
      </c>
      <c r="N37" s="393">
        <v>4.4299999999999999E-2</v>
      </c>
      <c r="O37" s="393">
        <v>4.4499999999999998E-2</v>
      </c>
      <c r="P37" s="393">
        <v>4.41E-2</v>
      </c>
      <c r="Q37" s="393">
        <v>4.3326000000000003E-2</v>
      </c>
      <c r="R37" s="393">
        <v>4.1174000000000002E-2</v>
      </c>
      <c r="S37" s="393">
        <v>4.0459000000000002E-2</v>
      </c>
      <c r="T37" s="393">
        <v>4.0185999999999999E-2</v>
      </c>
      <c r="U37" s="393">
        <v>3.9482000000000003E-2</v>
      </c>
      <c r="V37" s="393">
        <v>3.721E-2</v>
      </c>
      <c r="W37" s="393">
        <v>3.7479999999999999E-2</v>
      </c>
      <c r="X37" s="393">
        <v>3.7718000000000002E-2</v>
      </c>
      <c r="Y37" s="393">
        <v>3.8263999999999999E-2</v>
      </c>
      <c r="Z37" s="393">
        <v>4.0960999999999997E-2</v>
      </c>
      <c r="AA37" s="393">
        <v>4.1693000000000001E-2</v>
      </c>
      <c r="AB37" s="393">
        <v>4.1059999999999999E-2</v>
      </c>
      <c r="AC37" s="393">
        <v>4.0724999999999997E-2</v>
      </c>
      <c r="AD37" s="393">
        <v>4.0316999999999999E-2</v>
      </c>
      <c r="AE37" s="393">
        <v>4.1340000000000002E-2</v>
      </c>
      <c r="AF37" s="393">
        <v>4.1621999999999999E-2</v>
      </c>
      <c r="AG37" s="393">
        <v>4.1959000000000003E-2</v>
      </c>
      <c r="AH37" s="393">
        <v>4.2708000000000003E-2</v>
      </c>
      <c r="AI37" s="393">
        <v>4.2796000000000001E-2</v>
      </c>
      <c r="AJ37" s="393">
        <v>4.1889000000000003E-2</v>
      </c>
      <c r="AK37" s="393">
        <v>4.0904999999999997E-2</v>
      </c>
      <c r="AL37" s="401">
        <v>3.6747000000000002E-2</v>
      </c>
      <c r="AM37" s="401">
        <v>3.6826999999999999E-2</v>
      </c>
      <c r="AN37" s="401">
        <v>3.6311000000000003E-2</v>
      </c>
      <c r="AO37" s="401">
        <v>3.5951999999999998E-2</v>
      </c>
      <c r="AP37" s="401">
        <v>3.5563999999999998E-2</v>
      </c>
      <c r="AQ37" s="393">
        <v>3.6466999999999999E-2</v>
      </c>
      <c r="AR37" s="305"/>
      <c r="AS37" s="305"/>
      <c r="AT37" s="305"/>
    </row>
    <row r="38" spans="1:46" s="107" customFormat="1" ht="11.25" x14ac:dyDescent="0.2">
      <c r="A38" s="431"/>
      <c r="B38" s="303" t="s">
        <v>127</v>
      </c>
      <c r="C38" s="391">
        <v>0.38879999999999998</v>
      </c>
      <c r="D38" s="391">
        <v>0.39500000000000002</v>
      </c>
      <c r="E38" s="391">
        <v>0.40050000000000002</v>
      </c>
      <c r="F38" s="391">
        <v>0.377</v>
      </c>
      <c r="G38" s="391">
        <v>0.38519999999999999</v>
      </c>
      <c r="H38" s="391">
        <v>0.38179999999999997</v>
      </c>
      <c r="I38" s="391">
        <v>0.3866</v>
      </c>
      <c r="J38" s="391">
        <v>0.40229999999999999</v>
      </c>
      <c r="K38" s="391">
        <v>0.39240000000000003</v>
      </c>
      <c r="L38" s="391">
        <v>0.36470000000000002</v>
      </c>
      <c r="M38" s="391">
        <v>0.36416100000000001</v>
      </c>
      <c r="N38" s="391">
        <v>0.344364</v>
      </c>
      <c r="O38" s="391">
        <v>0.33735599999999999</v>
      </c>
      <c r="P38" s="391">
        <v>0.33634900000000001</v>
      </c>
      <c r="Q38" s="391">
        <v>0.32008199999999998</v>
      </c>
      <c r="R38" s="391">
        <v>0.32845299999999999</v>
      </c>
      <c r="S38" s="391">
        <v>0.31362499999999999</v>
      </c>
      <c r="T38" s="391">
        <v>0.31431300000000001</v>
      </c>
      <c r="U38" s="391">
        <v>0.31772600000000001</v>
      </c>
      <c r="V38" s="391">
        <v>0.33405299999999999</v>
      </c>
      <c r="W38" s="391">
        <v>0.332644</v>
      </c>
      <c r="X38" s="391">
        <v>0.32675999999999999</v>
      </c>
      <c r="Y38" s="391">
        <v>0.32381100000000002</v>
      </c>
      <c r="Z38" s="391">
        <v>0.31398100000000001</v>
      </c>
      <c r="AA38" s="391">
        <v>0.30308000000000002</v>
      </c>
      <c r="AB38" s="391">
        <v>0.29656300000000002</v>
      </c>
      <c r="AC38" s="391">
        <v>0.29650100000000001</v>
      </c>
      <c r="AD38" s="391">
        <v>0.304475</v>
      </c>
      <c r="AE38" s="391">
        <v>0.30269800000000002</v>
      </c>
      <c r="AF38" s="391">
        <v>0.292993</v>
      </c>
      <c r="AG38" s="391">
        <v>0.28985899999999998</v>
      </c>
      <c r="AH38" s="391">
        <v>0.29337000000000002</v>
      </c>
      <c r="AI38" s="391">
        <v>0.29414099999999999</v>
      </c>
      <c r="AJ38" s="391">
        <v>0.29223900000000003</v>
      </c>
      <c r="AK38" s="391">
        <v>0.29462500000000003</v>
      </c>
      <c r="AL38" s="304">
        <v>0.31022100000000002</v>
      </c>
      <c r="AM38" s="304">
        <v>0.30519000000000002</v>
      </c>
      <c r="AN38" s="304">
        <v>0.31023499999999998</v>
      </c>
      <c r="AO38" s="304">
        <v>0.30861</v>
      </c>
      <c r="AP38" s="304">
        <v>0.31917400000000001</v>
      </c>
      <c r="AQ38" s="391">
        <v>0.310253</v>
      </c>
      <c r="AR38" s="304"/>
      <c r="AS38" s="304"/>
      <c r="AT38" s="304"/>
    </row>
    <row r="39" spans="1:46" s="107" customFormat="1" ht="11.25" x14ac:dyDescent="0.2">
      <c r="A39" s="431"/>
      <c r="B39" s="303" t="s">
        <v>128</v>
      </c>
      <c r="C39" s="395">
        <v>117.1632</v>
      </c>
      <c r="D39" s="395">
        <v>90.605999999999995</v>
      </c>
      <c r="E39" s="395">
        <v>98.253</v>
      </c>
      <c r="F39" s="395">
        <v>-58.124000000000002</v>
      </c>
      <c r="G39" s="395">
        <v>-5.5544000000000002</v>
      </c>
      <c r="H39" s="395">
        <v>35.404499999999999</v>
      </c>
      <c r="I39" s="395">
        <v>54.382800000000003</v>
      </c>
      <c r="J39" s="395">
        <v>1.2139</v>
      </c>
      <c r="K39" s="395">
        <v>30.9223</v>
      </c>
      <c r="L39" s="395">
        <v>61.901899999999998</v>
      </c>
      <c r="M39" s="395">
        <v>88.747699999999995</v>
      </c>
      <c r="N39" s="395">
        <v>-6.2430000000000003</v>
      </c>
      <c r="O39" s="395">
        <v>27.373999999999999</v>
      </c>
      <c r="P39" s="395">
        <v>27.694199999999999</v>
      </c>
      <c r="Q39" s="395">
        <v>32.765881</v>
      </c>
      <c r="R39" s="395">
        <v>247.02310900000001</v>
      </c>
      <c r="S39" s="395">
        <v>136.34145599999999</v>
      </c>
      <c r="T39" s="395">
        <v>180.256282</v>
      </c>
      <c r="U39" s="395">
        <v>198.362382</v>
      </c>
      <c r="V39" s="395">
        <v>-11.462858000000001</v>
      </c>
      <c r="W39" s="395">
        <v>-31.714496</v>
      </c>
      <c r="X39" s="395">
        <v>-23.605222999999999</v>
      </c>
      <c r="Y39" s="395">
        <v>4.5913199999999996</v>
      </c>
      <c r="Z39" s="395">
        <v>-54.982081000000001</v>
      </c>
      <c r="AA39" s="395">
        <v>-76.723760999999996</v>
      </c>
      <c r="AB39" s="395">
        <v>-52.954360999999999</v>
      </c>
      <c r="AC39" s="395">
        <v>-40.097399000000003</v>
      </c>
      <c r="AD39" s="395">
        <v>-48.370483</v>
      </c>
      <c r="AE39" s="395">
        <v>-80.008427999999995</v>
      </c>
      <c r="AF39" s="395">
        <v>-39.935623999999997</v>
      </c>
      <c r="AG39" s="395">
        <v>-25.528690999999998</v>
      </c>
      <c r="AH39" s="395">
        <v>50.306749000000003</v>
      </c>
      <c r="AI39" s="395">
        <v>-35.078254999999999</v>
      </c>
      <c r="AJ39" s="395">
        <v>-10.424754999999999</v>
      </c>
      <c r="AK39" s="395">
        <v>4.6796090000000001</v>
      </c>
      <c r="AL39" s="306">
        <v>34.479765999999998</v>
      </c>
      <c r="AM39" s="306">
        <v>-14.070669000000001</v>
      </c>
      <c r="AN39" s="306">
        <v>-26.453832999999999</v>
      </c>
      <c r="AO39" s="306">
        <v>-18.040116999999999</v>
      </c>
      <c r="AP39" s="306">
        <v>24.824034000000001</v>
      </c>
      <c r="AQ39" s="395">
        <v>-1.9961949999999999</v>
      </c>
      <c r="AR39" s="306"/>
      <c r="AS39" s="306"/>
      <c r="AT39" s="306"/>
    </row>
    <row r="40" spans="1:46" s="107" customFormat="1" ht="11.25" x14ac:dyDescent="0.2">
      <c r="A40" s="432"/>
      <c r="B40" s="307" t="s">
        <v>129</v>
      </c>
      <c r="C40" s="396">
        <v>0.80835499999999993</v>
      </c>
      <c r="D40" s="396">
        <v>0.77319000000000004</v>
      </c>
      <c r="E40" s="396">
        <v>0.74556</v>
      </c>
      <c r="F40" s="396">
        <v>0.77959000000000001</v>
      </c>
      <c r="G40" s="396">
        <v>0.81881799999999993</v>
      </c>
      <c r="H40" s="396">
        <v>0.78899799999999998</v>
      </c>
      <c r="I40" s="396">
        <v>0.76342100000000002</v>
      </c>
      <c r="J40" s="396">
        <v>0.787076</v>
      </c>
      <c r="K40" s="396">
        <v>0.83590999999999993</v>
      </c>
      <c r="L40" s="396">
        <v>0.82076400000000005</v>
      </c>
      <c r="M40" s="396">
        <v>0.79688199999999998</v>
      </c>
      <c r="N40" s="396">
        <v>0.81411699999999998</v>
      </c>
      <c r="O40" s="396">
        <v>0.85464399999999996</v>
      </c>
      <c r="P40" s="396">
        <v>0.81770900000000002</v>
      </c>
      <c r="Q40" s="396">
        <v>0.78798486000000001</v>
      </c>
      <c r="R40" s="396">
        <v>0.80757378999999996</v>
      </c>
      <c r="S40" s="396">
        <v>0.80313508</v>
      </c>
      <c r="T40" s="396">
        <v>0.79802660999999997</v>
      </c>
      <c r="U40" s="396">
        <v>0.74730962000000001</v>
      </c>
      <c r="V40" s="396">
        <v>0.74487256000000002</v>
      </c>
      <c r="W40" s="396">
        <v>0.76210391</v>
      </c>
      <c r="X40" s="396">
        <v>0.78906803999999997</v>
      </c>
      <c r="Y40" s="396">
        <v>0.79436272000000008</v>
      </c>
      <c r="Z40" s="396">
        <v>0.86601853000000006</v>
      </c>
      <c r="AA40" s="396">
        <v>0.91169390000000006</v>
      </c>
      <c r="AB40" s="396">
        <v>0.87226128999999997</v>
      </c>
      <c r="AC40" s="396">
        <v>0.82838314000000002</v>
      </c>
      <c r="AD40" s="396">
        <v>0.85366980999999997</v>
      </c>
      <c r="AE40" s="396">
        <v>0.87879917000000007</v>
      </c>
      <c r="AF40" s="396">
        <v>0.83949989999999997</v>
      </c>
      <c r="AG40" s="396">
        <v>0.82452163000000001</v>
      </c>
      <c r="AH40" s="396">
        <v>0.85884811999999999</v>
      </c>
      <c r="AI40" s="396">
        <v>0.94266256999999998</v>
      </c>
      <c r="AJ40" s="396">
        <v>0.91307439999999995</v>
      </c>
      <c r="AK40" s="396">
        <v>0.87571051999999994</v>
      </c>
      <c r="AL40" s="305">
        <v>0.91557379999999999</v>
      </c>
      <c r="AM40" s="305">
        <v>0.97244186999999993</v>
      </c>
      <c r="AN40" s="305">
        <v>0.91301154999999989</v>
      </c>
      <c r="AO40" s="305">
        <v>0.88587151000000008</v>
      </c>
      <c r="AP40" s="305">
        <v>0.89374427999999995</v>
      </c>
      <c r="AQ40" s="396">
        <v>0.90467000999999991</v>
      </c>
      <c r="AR40" s="397"/>
      <c r="AS40" s="397"/>
      <c r="AT40" s="397"/>
    </row>
    <row r="41" spans="1:46" s="107" customFormat="1" ht="11.25" customHeight="1" x14ac:dyDescent="0.2">
      <c r="A41" s="428" t="s">
        <v>59</v>
      </c>
      <c r="B41" s="301" t="s">
        <v>124</v>
      </c>
      <c r="C41" s="390">
        <v>0.104</v>
      </c>
      <c r="D41" s="390">
        <v>9.2999999999999999E-2</v>
      </c>
      <c r="E41" s="390">
        <v>4.7E-2</v>
      </c>
      <c r="F41" s="390">
        <v>0.24399999999999999</v>
      </c>
      <c r="G41" s="390">
        <v>0.16619999999999999</v>
      </c>
      <c r="H41" s="390">
        <v>0.1013</v>
      </c>
      <c r="I41" s="390">
        <v>6.6699999999999995E-2</v>
      </c>
      <c r="J41" s="390">
        <v>9.0399999999999994E-2</v>
      </c>
      <c r="K41" s="390">
        <v>7.8E-2</v>
      </c>
      <c r="L41" s="390">
        <v>0.13220000000000001</v>
      </c>
      <c r="M41" s="390">
        <v>7.9100000000000004E-2</v>
      </c>
      <c r="N41" s="390">
        <v>6.1699999999999998E-2</v>
      </c>
      <c r="O41" s="390">
        <v>2.92E-2</v>
      </c>
      <c r="P41" s="390">
        <v>5.2499999999999998E-2</v>
      </c>
      <c r="Q41" s="390">
        <v>5.9338000000000002E-2</v>
      </c>
      <c r="R41" s="390">
        <v>1.4774000000000001E-2</v>
      </c>
      <c r="S41" s="390">
        <v>5.5285000000000001E-2</v>
      </c>
      <c r="T41" s="390">
        <v>7.7161999999999994E-2</v>
      </c>
      <c r="U41" s="390">
        <v>3.5026000000000002E-2</v>
      </c>
      <c r="V41" s="390">
        <v>8.7539000000000006E-2</v>
      </c>
      <c r="W41" s="390">
        <v>0.110765</v>
      </c>
      <c r="X41" s="390">
        <v>9.4780000000000003E-2</v>
      </c>
      <c r="Y41" s="390">
        <v>5.5456999999999999E-2</v>
      </c>
      <c r="Z41" s="390">
        <v>0.10437200000000001</v>
      </c>
      <c r="AA41" s="390"/>
      <c r="AB41" s="390"/>
      <c r="AC41" s="390"/>
      <c r="AD41" s="390"/>
      <c r="AE41" s="390"/>
      <c r="AF41" s="390"/>
      <c r="AG41" s="390"/>
      <c r="AH41" s="390"/>
      <c r="AI41" s="390"/>
      <c r="AJ41" s="390"/>
      <c r="AK41" s="390"/>
      <c r="AL41" s="302"/>
      <c r="AM41" s="302"/>
      <c r="AN41" s="302"/>
      <c r="AO41" s="302"/>
      <c r="AP41" s="302"/>
      <c r="AQ41" s="390"/>
      <c r="AR41" s="302"/>
      <c r="AS41" s="302"/>
      <c r="AT41" s="302"/>
    </row>
    <row r="42" spans="1:46" s="226" customFormat="1" ht="11.25" customHeight="1" x14ac:dyDescent="0.2">
      <c r="A42" s="431"/>
      <c r="B42" s="303" t="s">
        <v>125</v>
      </c>
      <c r="C42" s="391">
        <v>1.9E-2</v>
      </c>
      <c r="D42" s="391">
        <v>1.7000000000000001E-2</v>
      </c>
      <c r="E42" s="391">
        <v>8.9999999999999993E-3</v>
      </c>
      <c r="F42" s="391">
        <v>3.9E-2</v>
      </c>
      <c r="G42" s="391">
        <v>2.81E-2</v>
      </c>
      <c r="H42" s="391">
        <v>1.77E-2</v>
      </c>
      <c r="I42" s="391">
        <v>1.1599999999999999E-2</v>
      </c>
      <c r="J42" s="391">
        <v>1.5100000000000001E-2</v>
      </c>
      <c r="K42" s="391">
        <v>1.2699999999999999E-2</v>
      </c>
      <c r="L42" s="391">
        <v>2.12E-2</v>
      </c>
      <c r="M42" s="391">
        <v>1.24E-2</v>
      </c>
      <c r="N42" s="391">
        <v>8.5000000000000006E-3</v>
      </c>
      <c r="O42" s="391">
        <v>4.0000000000000001E-3</v>
      </c>
      <c r="P42" s="391">
        <v>7.0000000000000001E-3</v>
      </c>
      <c r="Q42" s="391">
        <v>7.7120000000000001E-3</v>
      </c>
      <c r="R42" s="391">
        <v>1.748E-3</v>
      </c>
      <c r="S42" s="391">
        <v>6.3670000000000003E-3</v>
      </c>
      <c r="T42" s="391">
        <v>8.6979999999999991E-3</v>
      </c>
      <c r="U42" s="391">
        <v>3.9199999999999999E-3</v>
      </c>
      <c r="V42" s="391">
        <v>9.6710000000000008E-3</v>
      </c>
      <c r="W42" s="391">
        <v>1.2126E-2</v>
      </c>
      <c r="X42" s="391">
        <v>1.0532E-2</v>
      </c>
      <c r="Y42" s="391">
        <v>6.1650000000000003E-3</v>
      </c>
      <c r="Z42" s="391">
        <v>1.1809E-2</v>
      </c>
      <c r="AA42" s="391"/>
      <c r="AB42" s="391"/>
      <c r="AC42" s="391"/>
      <c r="AD42" s="391"/>
      <c r="AE42" s="391"/>
      <c r="AF42" s="391"/>
      <c r="AG42" s="391"/>
      <c r="AH42" s="391"/>
      <c r="AI42" s="391"/>
      <c r="AJ42" s="391"/>
      <c r="AK42" s="391"/>
      <c r="AL42" s="304"/>
      <c r="AM42" s="304"/>
      <c r="AN42" s="304"/>
      <c r="AO42" s="304"/>
      <c r="AP42" s="304"/>
      <c r="AQ42" s="391"/>
      <c r="AR42" s="304"/>
      <c r="AS42" s="304"/>
      <c r="AT42" s="304"/>
    </row>
    <row r="43" spans="1:46" s="107" customFormat="1" ht="11.25" x14ac:dyDescent="0.2">
      <c r="A43" s="431"/>
      <c r="B43" s="303" t="s">
        <v>126</v>
      </c>
      <c r="C43" s="393">
        <v>5.8763244900323489E-2</v>
      </c>
      <c r="D43" s="393">
        <v>5.9004517944376403E-2</v>
      </c>
      <c r="E43" s="393">
        <v>5.9317406164463453E-2</v>
      </c>
      <c r="F43" s="393">
        <v>5.9738723264747599E-2</v>
      </c>
      <c r="G43" s="393">
        <v>5.7743211602065365E-2</v>
      </c>
      <c r="H43" s="393">
        <v>5.8519705194108783E-2</v>
      </c>
      <c r="I43" s="393">
        <v>5.7871169121778678E-2</v>
      </c>
      <c r="J43" s="393">
        <v>5.4300000000000001E-2</v>
      </c>
      <c r="K43" s="393">
        <v>5.1200000000000002E-2</v>
      </c>
      <c r="L43" s="393">
        <v>5.0999999999999997E-2</v>
      </c>
      <c r="M43" s="393">
        <v>4.9200000000000001E-2</v>
      </c>
      <c r="N43" s="393">
        <v>4.2099999999999999E-2</v>
      </c>
      <c r="O43" s="393">
        <v>4.2099999999999999E-2</v>
      </c>
      <c r="P43" s="393">
        <v>4.1099999999999998E-2</v>
      </c>
      <c r="Q43" s="393">
        <v>4.0281999999999998E-2</v>
      </c>
      <c r="R43" s="393">
        <v>3.6409999999999998E-2</v>
      </c>
      <c r="S43" s="393">
        <v>3.3276E-2</v>
      </c>
      <c r="T43" s="393">
        <v>3.3928E-2</v>
      </c>
      <c r="U43" s="393">
        <v>3.3930000000000002E-2</v>
      </c>
      <c r="V43" s="393">
        <v>3.3915000000000001E-2</v>
      </c>
      <c r="W43" s="393">
        <v>3.3703999999999998E-2</v>
      </c>
      <c r="X43" s="393">
        <v>3.4222000000000002E-2</v>
      </c>
      <c r="Y43" s="393">
        <v>3.4438000000000003E-2</v>
      </c>
      <c r="Z43" s="393">
        <v>3.3466000000000003E-2</v>
      </c>
      <c r="AA43" s="393"/>
      <c r="AB43" s="393"/>
      <c r="AC43" s="393"/>
      <c r="AD43" s="393"/>
      <c r="AE43" s="393"/>
      <c r="AF43" s="393"/>
      <c r="AG43" s="393"/>
      <c r="AH43" s="393"/>
      <c r="AI43" s="393"/>
      <c r="AJ43" s="393"/>
      <c r="AK43" s="393"/>
      <c r="AL43" s="401"/>
      <c r="AM43" s="401"/>
      <c r="AN43" s="401"/>
      <c r="AO43" s="401"/>
      <c r="AP43" s="401"/>
      <c r="AQ43" s="393"/>
      <c r="AR43" s="305"/>
      <c r="AS43" s="305"/>
      <c r="AT43" s="305"/>
    </row>
    <row r="44" spans="1:46" s="107" customFormat="1" ht="11.25" x14ac:dyDescent="0.2">
      <c r="A44" s="431"/>
      <c r="B44" s="303" t="s">
        <v>127</v>
      </c>
      <c r="C44" s="391">
        <v>0.93090864858289746</v>
      </c>
      <c r="D44" s="391">
        <v>0.91799294394355158</v>
      </c>
      <c r="E44" s="391">
        <v>0.97811059907834097</v>
      </c>
      <c r="F44" s="391">
        <v>0.74833903764847998</v>
      </c>
      <c r="G44" s="391">
        <v>0.75844979680840519</v>
      </c>
      <c r="H44" s="391">
        <v>0.81871139809096016</v>
      </c>
      <c r="I44" s="391">
        <v>0.77794180675270252</v>
      </c>
      <c r="J44" s="391">
        <v>0.73824917001572599</v>
      </c>
      <c r="K44" s="391">
        <v>0.77236421725239612</v>
      </c>
      <c r="L44" s="391">
        <v>0.74532643900221607</v>
      </c>
      <c r="M44" s="391">
        <v>0.76203593829462624</v>
      </c>
      <c r="N44" s="391">
        <v>0.76068899999999995</v>
      </c>
      <c r="O44" s="391">
        <v>0.86673299999999998</v>
      </c>
      <c r="P44" s="391">
        <v>0.82854499999999998</v>
      </c>
      <c r="Q44" s="391">
        <v>0.78634499999999996</v>
      </c>
      <c r="R44" s="391">
        <v>0.73445199999999999</v>
      </c>
      <c r="S44" s="391">
        <v>0.74795500000000004</v>
      </c>
      <c r="T44" s="391">
        <v>0.70083899999999999</v>
      </c>
      <c r="U44" s="391">
        <v>0.76409899999999997</v>
      </c>
      <c r="V44" s="391">
        <v>0.74177000000000004</v>
      </c>
      <c r="W44" s="391">
        <v>0.74095</v>
      </c>
      <c r="X44" s="391">
        <v>0.74128400000000005</v>
      </c>
      <c r="Y44" s="391">
        <v>0.73136900000000005</v>
      </c>
      <c r="Z44" s="391">
        <v>0.69208199999999997</v>
      </c>
      <c r="AA44" s="391"/>
      <c r="AB44" s="391"/>
      <c r="AC44" s="391"/>
      <c r="AD44" s="391"/>
      <c r="AE44" s="391"/>
      <c r="AF44" s="391"/>
      <c r="AG44" s="391"/>
      <c r="AH44" s="391"/>
      <c r="AI44" s="391"/>
      <c r="AJ44" s="391"/>
      <c r="AK44" s="391"/>
      <c r="AL44" s="304"/>
      <c r="AM44" s="304"/>
      <c r="AN44" s="304"/>
      <c r="AO44" s="304"/>
      <c r="AP44" s="304"/>
      <c r="AQ44" s="391"/>
      <c r="AR44" s="304"/>
      <c r="AS44" s="304"/>
      <c r="AT44" s="304"/>
    </row>
    <row r="45" spans="1:46" s="107" customFormat="1" ht="11.25" x14ac:dyDescent="0.2">
      <c r="A45" s="431"/>
      <c r="B45" s="303" t="s">
        <v>128</v>
      </c>
      <c r="C45" s="395">
        <v>-226.63499999999999</v>
      </c>
      <c r="D45" s="395">
        <v>-80.734999999999999</v>
      </c>
      <c r="E45" s="395">
        <v>40.115000000000002</v>
      </c>
      <c r="F45" s="395">
        <v>-388.488</v>
      </c>
      <c r="G45" s="395">
        <v>-190.6687</v>
      </c>
      <c r="H45" s="395">
        <v>-99.278300000000002</v>
      </c>
      <c r="I45" s="395">
        <v>13.420500000000001</v>
      </c>
      <c r="J45" s="395">
        <v>5.4919000000000002</v>
      </c>
      <c r="K45" s="395">
        <v>-2.6987000000000001</v>
      </c>
      <c r="L45" s="395">
        <v>-104.4718</v>
      </c>
      <c r="M45" s="395">
        <v>-50.950600000000001</v>
      </c>
      <c r="N45" s="395">
        <v>33.5075</v>
      </c>
      <c r="O45" s="395">
        <v>18.849299999999999</v>
      </c>
      <c r="P45" s="395">
        <v>5.5472000000000001</v>
      </c>
      <c r="Q45" s="395">
        <v>27.611739</v>
      </c>
      <c r="R45" s="395">
        <v>141.33122399999999</v>
      </c>
      <c r="S45" s="395">
        <v>57.238432000000003</v>
      </c>
      <c r="T45" s="395">
        <v>60.529004999999998</v>
      </c>
      <c r="U45" s="395">
        <v>77.634141</v>
      </c>
      <c r="V45" s="395">
        <v>-15.370023</v>
      </c>
      <c r="W45" s="395">
        <v>-60.344312000000002</v>
      </c>
      <c r="X45" s="395">
        <v>-27.275323</v>
      </c>
      <c r="Y45" s="395">
        <v>-2.1362619999999999</v>
      </c>
      <c r="Z45" s="395">
        <v>20.235741999999998</v>
      </c>
      <c r="AA45" s="395"/>
      <c r="AB45" s="395"/>
      <c r="AC45" s="395"/>
      <c r="AD45" s="395"/>
      <c r="AE45" s="395"/>
      <c r="AF45" s="395"/>
      <c r="AG45" s="395"/>
      <c r="AH45" s="395"/>
      <c r="AI45" s="395"/>
      <c r="AJ45" s="395"/>
      <c r="AK45" s="395"/>
      <c r="AL45" s="306"/>
      <c r="AM45" s="306"/>
      <c r="AN45" s="306"/>
      <c r="AO45" s="306"/>
      <c r="AP45" s="306"/>
      <c r="AQ45" s="395"/>
      <c r="AR45" s="306"/>
      <c r="AS45" s="306"/>
      <c r="AT45" s="306"/>
    </row>
    <row r="46" spans="1:46" s="107" customFormat="1" ht="11.25" x14ac:dyDescent="0.2">
      <c r="A46" s="432"/>
      <c r="B46" s="307" t="s">
        <v>129</v>
      </c>
      <c r="C46" s="396">
        <v>0.70599000000000001</v>
      </c>
      <c r="D46" s="396">
        <v>0.78888999999999998</v>
      </c>
      <c r="E46" s="396">
        <v>0.83587</v>
      </c>
      <c r="F46" s="396">
        <v>0.81224999999999992</v>
      </c>
      <c r="G46" s="396">
        <v>0.9446</v>
      </c>
      <c r="H46" s="396">
        <v>1.0385089999999999</v>
      </c>
      <c r="I46" s="396">
        <v>0.91777799999999998</v>
      </c>
      <c r="J46" s="396">
        <v>0.93720899999999996</v>
      </c>
      <c r="K46" s="396">
        <v>0.98895899999999992</v>
      </c>
      <c r="L46" s="396">
        <v>1.0120659999999999</v>
      </c>
      <c r="M46" s="396">
        <v>0.90324700000000002</v>
      </c>
      <c r="N46" s="396">
        <v>0.94197799999999998</v>
      </c>
      <c r="O46" s="396">
        <v>0.98272300000000001</v>
      </c>
      <c r="P46" s="396">
        <v>1.054713</v>
      </c>
      <c r="Q46" s="396">
        <v>0.94231913</v>
      </c>
      <c r="R46" s="396">
        <v>1.00224676</v>
      </c>
      <c r="S46" s="396">
        <v>0.95240826000000001</v>
      </c>
      <c r="T46" s="396">
        <v>0.90345905000000004</v>
      </c>
      <c r="U46" s="396">
        <v>0.95140321999999999</v>
      </c>
      <c r="V46" s="396">
        <v>1.01894229</v>
      </c>
      <c r="W46" s="396">
        <v>1.12777349</v>
      </c>
      <c r="X46" s="396">
        <v>1.1596865599999999</v>
      </c>
      <c r="Y46" s="396">
        <v>1.1384211799999999</v>
      </c>
      <c r="Z46" s="396">
        <v>1.2077063299999999</v>
      </c>
      <c r="AA46" s="396"/>
      <c r="AB46" s="396"/>
      <c r="AC46" s="396"/>
      <c r="AD46" s="396"/>
      <c r="AE46" s="396"/>
      <c r="AF46" s="396"/>
      <c r="AG46" s="396"/>
      <c r="AH46" s="396"/>
      <c r="AI46" s="396"/>
      <c r="AJ46" s="396"/>
      <c r="AK46" s="396"/>
      <c r="AL46" s="305"/>
      <c r="AM46" s="305"/>
      <c r="AN46" s="305"/>
      <c r="AO46" s="305"/>
      <c r="AP46" s="305"/>
      <c r="AQ46" s="396"/>
      <c r="AR46" s="397"/>
      <c r="AS46" s="397"/>
      <c r="AT46" s="397"/>
    </row>
    <row r="47" spans="1:46" s="107" customFormat="1" ht="11.25" customHeight="1" x14ac:dyDescent="0.2">
      <c r="A47" s="428" t="s">
        <v>57</v>
      </c>
      <c r="B47" s="301" t="s">
        <v>124</v>
      </c>
      <c r="C47" s="390">
        <v>8.2000000000000003E-2</v>
      </c>
      <c r="D47" s="390">
        <v>0.152</v>
      </c>
      <c r="E47" s="390">
        <v>7.2999999999999995E-2</v>
      </c>
      <c r="F47" s="390">
        <v>0.14810000000000001</v>
      </c>
      <c r="G47" s="390">
        <v>6.25E-2</v>
      </c>
      <c r="H47" s="390">
        <v>7.1599999999999997E-2</v>
      </c>
      <c r="I47" s="390">
        <v>6.9599999999999995E-2</v>
      </c>
      <c r="J47" s="390">
        <v>0.16270000000000001</v>
      </c>
      <c r="K47" s="390">
        <v>0.16339999999999999</v>
      </c>
      <c r="L47" s="390">
        <v>0.15260000000000001</v>
      </c>
      <c r="M47" s="390">
        <v>0.14899999999999999</v>
      </c>
      <c r="N47" s="390">
        <v>-2.8199999999999999E-2</v>
      </c>
      <c r="O47" s="390">
        <v>7.9799999999999996E-2</v>
      </c>
      <c r="P47" s="390">
        <v>0.1186</v>
      </c>
      <c r="Q47" s="390">
        <v>0.11186500000000001</v>
      </c>
      <c r="R47" s="390">
        <v>6.8799999999999998E-3</v>
      </c>
      <c r="S47" s="390">
        <v>2.4708999999999998E-2</v>
      </c>
      <c r="T47" s="390">
        <v>2.3609000000000002E-2</v>
      </c>
      <c r="U47" s="390">
        <v>2.0348000000000002E-2</v>
      </c>
      <c r="V47" s="390">
        <v>0.12201099999999999</v>
      </c>
      <c r="W47" s="390">
        <v>0.194575</v>
      </c>
      <c r="X47" s="390">
        <v>0.185088</v>
      </c>
      <c r="Y47" s="390">
        <v>0.131323</v>
      </c>
      <c r="Z47" s="390">
        <v>0.17829500000000001</v>
      </c>
      <c r="AA47" s="390">
        <v>0.126195</v>
      </c>
      <c r="AB47" s="390">
        <v>0.20078799999999999</v>
      </c>
      <c r="AC47" s="390">
        <v>0.166938</v>
      </c>
      <c r="AD47" s="390">
        <v>0.19324</v>
      </c>
      <c r="AE47" s="390">
        <v>0.19509799999999999</v>
      </c>
      <c r="AF47" s="390">
        <v>0.22257199999999999</v>
      </c>
      <c r="AG47" s="390">
        <v>0.228712</v>
      </c>
      <c r="AH47" s="390">
        <v>0.19722700000000001</v>
      </c>
      <c r="AI47" s="390">
        <v>0.235543</v>
      </c>
      <c r="AJ47" s="390">
        <v>0.237206</v>
      </c>
      <c r="AK47" s="390">
        <v>0.22117999999999999</v>
      </c>
      <c r="AL47" s="302">
        <v>0.18681200000000001</v>
      </c>
      <c r="AM47" s="302">
        <v>0.211642</v>
      </c>
      <c r="AN47" s="302">
        <v>0.207479</v>
      </c>
      <c r="AO47" s="302">
        <v>0.2034</v>
      </c>
      <c r="AP47" s="302">
        <v>0.15573200000000001</v>
      </c>
      <c r="AQ47" s="390">
        <v>0.15884599999999999</v>
      </c>
      <c r="AR47" s="302"/>
      <c r="AS47" s="302"/>
      <c r="AT47" s="302"/>
    </row>
    <row r="48" spans="1:46" s="226" customFormat="1" ht="11.25" customHeight="1" x14ac:dyDescent="0.2">
      <c r="A48" s="431"/>
      <c r="B48" s="303" t="s">
        <v>125</v>
      </c>
      <c r="C48" s="391">
        <v>1.2E-2</v>
      </c>
      <c r="D48" s="391">
        <v>2.3E-2</v>
      </c>
      <c r="E48" s="391">
        <v>1.0999999999999999E-2</v>
      </c>
      <c r="F48" s="391">
        <v>2.4299999999999999E-2</v>
      </c>
      <c r="G48" s="391">
        <v>1.0500000000000001E-2</v>
      </c>
      <c r="H48" s="391">
        <v>1.1900000000000001E-2</v>
      </c>
      <c r="I48" s="391">
        <v>1.14E-2</v>
      </c>
      <c r="J48" s="391">
        <v>2.4199999999999999E-2</v>
      </c>
      <c r="K48" s="391">
        <v>2.41E-2</v>
      </c>
      <c r="L48" s="391">
        <v>2.1999999999999999E-2</v>
      </c>
      <c r="M48" s="391">
        <v>2.1399999999999999E-2</v>
      </c>
      <c r="N48" s="391">
        <v>-3.8999999999999998E-3</v>
      </c>
      <c r="O48" s="391">
        <v>1.0800000000000001E-2</v>
      </c>
      <c r="P48" s="391">
        <v>1.5699999999999999E-2</v>
      </c>
      <c r="Q48" s="391">
        <v>1.4539E-2</v>
      </c>
      <c r="R48" s="391">
        <v>8.5999999999999998E-4</v>
      </c>
      <c r="S48" s="391">
        <v>3.107E-3</v>
      </c>
      <c r="T48" s="391">
        <v>2.9619999999999998E-3</v>
      </c>
      <c r="U48" s="391">
        <v>2.5639999999999999E-3</v>
      </c>
      <c r="V48" s="391">
        <v>1.5713999999999999E-2</v>
      </c>
      <c r="W48" s="391">
        <v>2.5482000000000001E-2</v>
      </c>
      <c r="X48" s="391">
        <v>2.4156E-2</v>
      </c>
      <c r="Y48" s="391">
        <v>1.6931999999999999E-2</v>
      </c>
      <c r="Z48" s="391">
        <v>2.2248E-2</v>
      </c>
      <c r="AA48" s="391">
        <v>1.5751999999999999E-2</v>
      </c>
      <c r="AB48" s="391">
        <v>2.5055000000000001E-2</v>
      </c>
      <c r="AC48" s="391">
        <v>2.0889999999999999E-2</v>
      </c>
      <c r="AD48" s="391">
        <v>2.5198999999999999E-2</v>
      </c>
      <c r="AE48" s="391">
        <v>2.5662999999999998E-2</v>
      </c>
      <c r="AF48" s="391">
        <v>2.9045000000000001E-2</v>
      </c>
      <c r="AG48" s="391">
        <v>2.9253999999999999E-2</v>
      </c>
      <c r="AH48" s="391">
        <v>2.4981E-2</v>
      </c>
      <c r="AI48" s="391">
        <v>3.0266999999999999E-2</v>
      </c>
      <c r="AJ48" s="391">
        <v>3.0599000000000001E-2</v>
      </c>
      <c r="AK48" s="391">
        <v>2.8479000000000001E-2</v>
      </c>
      <c r="AL48" s="304">
        <v>2.2207999999999999E-2</v>
      </c>
      <c r="AM48" s="304">
        <v>2.5765E-2</v>
      </c>
      <c r="AN48" s="304">
        <v>2.5368999999999999E-2</v>
      </c>
      <c r="AO48" s="304">
        <v>2.4454E-2</v>
      </c>
      <c r="AP48" s="304">
        <v>1.9261E-2</v>
      </c>
      <c r="AQ48" s="391">
        <v>1.9779999999999999E-2</v>
      </c>
      <c r="AR48" s="304"/>
      <c r="AS48" s="304"/>
      <c r="AT48" s="304"/>
    </row>
    <row r="49" spans="1:46" s="107" customFormat="1" ht="11.25" x14ac:dyDescent="0.2">
      <c r="A49" s="431"/>
      <c r="B49" s="303" t="s">
        <v>126</v>
      </c>
      <c r="C49" s="393">
        <v>3.306050215684106E-2</v>
      </c>
      <c r="D49" s="393">
        <v>3.7729237122067848E-2</v>
      </c>
      <c r="E49" s="393">
        <v>3.6716896641670993E-2</v>
      </c>
      <c r="F49" s="393">
        <v>3.3143609572531825E-2</v>
      </c>
      <c r="G49" s="393">
        <v>3.4745235825444851E-2</v>
      </c>
      <c r="H49" s="393">
        <v>3.6195316630160373E-2</v>
      </c>
      <c r="I49" s="393">
        <v>3.6751629091802095E-2</v>
      </c>
      <c r="J49" s="393">
        <v>3.8899999999999997E-2</v>
      </c>
      <c r="K49" s="393">
        <v>3.95E-2</v>
      </c>
      <c r="L49" s="393">
        <v>4.0399999999999998E-2</v>
      </c>
      <c r="M49" s="393">
        <v>4.1099999999999998E-2</v>
      </c>
      <c r="N49" s="393">
        <v>4.2200000000000001E-2</v>
      </c>
      <c r="O49" s="393">
        <v>4.2799999999999998E-2</v>
      </c>
      <c r="P49" s="393">
        <v>4.2700000000000002E-2</v>
      </c>
      <c r="Q49" s="393">
        <v>4.2666000000000003E-2</v>
      </c>
      <c r="R49" s="393">
        <v>4.1624000000000001E-2</v>
      </c>
      <c r="S49" s="393">
        <v>4.0964E-2</v>
      </c>
      <c r="T49" s="393">
        <v>4.1009999999999998E-2</v>
      </c>
      <c r="U49" s="393">
        <v>4.1207000000000001E-2</v>
      </c>
      <c r="V49" s="393">
        <v>4.0209000000000002E-2</v>
      </c>
      <c r="W49" s="393">
        <v>4.1077000000000002E-2</v>
      </c>
      <c r="X49" s="393">
        <v>4.0619000000000002E-2</v>
      </c>
      <c r="Y49" s="393">
        <v>3.9897000000000002E-2</v>
      </c>
      <c r="Z49" s="393">
        <v>3.7608999999999997E-2</v>
      </c>
      <c r="AA49" s="393">
        <v>3.8808000000000002E-2</v>
      </c>
      <c r="AB49" s="393">
        <v>3.9723000000000001E-2</v>
      </c>
      <c r="AC49" s="393">
        <v>4.0162000000000003E-2</v>
      </c>
      <c r="AD49" s="393">
        <v>4.5809000000000002E-2</v>
      </c>
      <c r="AE49" s="393">
        <v>4.6567999999999998E-2</v>
      </c>
      <c r="AF49" s="393">
        <v>4.6885999999999997E-2</v>
      </c>
      <c r="AG49" s="393">
        <v>4.7523000000000003E-2</v>
      </c>
      <c r="AH49" s="393">
        <v>5.1369999999999999E-2</v>
      </c>
      <c r="AI49" s="393">
        <v>5.1819999999999998E-2</v>
      </c>
      <c r="AJ49" s="393">
        <v>5.1289000000000001E-2</v>
      </c>
      <c r="AK49" s="393">
        <v>5.0507000000000003E-2</v>
      </c>
      <c r="AL49" s="401">
        <v>4.6190000000000002E-2</v>
      </c>
      <c r="AM49" s="401">
        <v>4.5948000000000003E-2</v>
      </c>
      <c r="AN49" s="401">
        <v>4.5067999999999997E-2</v>
      </c>
      <c r="AO49" s="401">
        <v>4.4594000000000002E-2</v>
      </c>
      <c r="AP49" s="401">
        <v>4.1619000000000003E-2</v>
      </c>
      <c r="AQ49" s="393">
        <v>4.0724999999999997E-2</v>
      </c>
      <c r="AR49" s="305"/>
      <c r="AS49" s="305"/>
      <c r="AT49" s="305"/>
    </row>
    <row r="50" spans="1:46" s="107" customFormat="1" ht="11.25" x14ac:dyDescent="0.2">
      <c r="A50" s="431"/>
      <c r="B50" s="303" t="s">
        <v>127</v>
      </c>
      <c r="C50" s="391">
        <v>0.64100000000000001</v>
      </c>
      <c r="D50" s="391">
        <v>0.56000000000000005</v>
      </c>
      <c r="E50" s="391">
        <v>0.58720000000000006</v>
      </c>
      <c r="F50" s="391">
        <v>0.60419999999999996</v>
      </c>
      <c r="G50" s="391">
        <v>0.59689999999999999</v>
      </c>
      <c r="H50" s="391">
        <v>0.55679999999999996</v>
      </c>
      <c r="I50" s="391">
        <v>0.57679999999999998</v>
      </c>
      <c r="J50" s="391">
        <v>0.56510000000000005</v>
      </c>
      <c r="K50" s="391">
        <v>0.53200000000000003</v>
      </c>
      <c r="L50" s="391">
        <v>0.51790000000000003</v>
      </c>
      <c r="M50" s="391">
        <v>0.518096</v>
      </c>
      <c r="N50" s="391">
        <v>0.51982799999999996</v>
      </c>
      <c r="O50" s="391">
        <v>0.51108900000000002</v>
      </c>
      <c r="P50" s="391">
        <v>0.50409899999999996</v>
      </c>
      <c r="Q50" s="391">
        <v>0.51919899999999997</v>
      </c>
      <c r="R50" s="391">
        <v>0.55004799999999998</v>
      </c>
      <c r="S50" s="391">
        <v>0.55906400000000001</v>
      </c>
      <c r="T50" s="391">
        <v>0.54801999999999995</v>
      </c>
      <c r="U50" s="391">
        <v>0.55967800000000001</v>
      </c>
      <c r="V50" s="391">
        <v>0.62683999999999995</v>
      </c>
      <c r="W50" s="391">
        <v>0.55241399999999996</v>
      </c>
      <c r="X50" s="391">
        <v>0.57289199999999996</v>
      </c>
      <c r="Y50" s="391">
        <v>0.61716599999999999</v>
      </c>
      <c r="Z50" s="391">
        <v>0.53547299999999998</v>
      </c>
      <c r="AA50" s="391">
        <v>0.516571</v>
      </c>
      <c r="AB50" s="391">
        <v>0.49950600000000001</v>
      </c>
      <c r="AC50" s="391">
        <v>0.54255600000000004</v>
      </c>
      <c r="AD50" s="391">
        <v>0.451295</v>
      </c>
      <c r="AE50" s="391">
        <v>0.43864599999999998</v>
      </c>
      <c r="AF50" s="391">
        <v>0.40668700000000002</v>
      </c>
      <c r="AG50" s="391">
        <v>0.414242</v>
      </c>
      <c r="AH50" s="391">
        <v>0.42652699999999999</v>
      </c>
      <c r="AI50" s="391">
        <v>0.42900899999999997</v>
      </c>
      <c r="AJ50" s="391">
        <v>0.421375</v>
      </c>
      <c r="AK50" s="391">
        <v>0.436112</v>
      </c>
      <c r="AL50" s="304">
        <v>0.47802699999999998</v>
      </c>
      <c r="AM50" s="304">
        <v>0.485989</v>
      </c>
      <c r="AN50" s="304">
        <v>0.46961399999999998</v>
      </c>
      <c r="AO50" s="304">
        <v>0.463667</v>
      </c>
      <c r="AP50" s="304">
        <v>0.50436899999999996</v>
      </c>
      <c r="AQ50" s="391">
        <v>0.51481500000000002</v>
      </c>
      <c r="AR50" s="304"/>
      <c r="AS50" s="304"/>
      <c r="AT50" s="304"/>
    </row>
    <row r="51" spans="1:46" s="107" customFormat="1" ht="11.25" x14ac:dyDescent="0.2">
      <c r="A51" s="431"/>
      <c r="B51" s="303" t="s">
        <v>128</v>
      </c>
      <c r="C51" s="395">
        <v>28.576000000000001</v>
      </c>
      <c r="D51" s="395">
        <v>-78.102999999999994</v>
      </c>
      <c r="E51" s="395">
        <v>74.802999999999997</v>
      </c>
      <c r="F51" s="395">
        <v>-144.1591</v>
      </c>
      <c r="G51" s="395">
        <v>61.314900000000002</v>
      </c>
      <c r="H51" s="395">
        <v>114.9016</v>
      </c>
      <c r="I51" s="395">
        <v>100.2573</v>
      </c>
      <c r="J51" s="395">
        <v>-96.822000000000003</v>
      </c>
      <c r="K51" s="395">
        <v>-31.748699999999999</v>
      </c>
      <c r="L51" s="395">
        <v>-46.8048</v>
      </c>
      <c r="M51" s="395">
        <v>-41.133200000000002</v>
      </c>
      <c r="N51" s="395">
        <v>-20.842700000000001</v>
      </c>
      <c r="O51" s="395">
        <v>-22.4941</v>
      </c>
      <c r="P51" s="395">
        <v>-29.3645</v>
      </c>
      <c r="Q51" s="395">
        <v>-7.8657969999999997</v>
      </c>
      <c r="R51" s="395">
        <v>63.433177999999998</v>
      </c>
      <c r="S51" s="395">
        <v>104.971892</v>
      </c>
      <c r="T51" s="395">
        <v>147.32746299999999</v>
      </c>
      <c r="U51" s="395">
        <v>110.93632599999999</v>
      </c>
      <c r="V51" s="395">
        <v>-56.118882999999997</v>
      </c>
      <c r="W51" s="395">
        <v>-95.673828</v>
      </c>
      <c r="X51" s="395">
        <v>-89.063254999999998</v>
      </c>
      <c r="Y51" s="395">
        <v>-20.417501000000001</v>
      </c>
      <c r="Z51" s="395">
        <v>-12.895583999999999</v>
      </c>
      <c r="AA51" s="395">
        <v>90.114057000000003</v>
      </c>
      <c r="AB51" s="395">
        <v>-66.010158000000004</v>
      </c>
      <c r="AC51" s="395">
        <v>-35.675828000000003</v>
      </c>
      <c r="AD51" s="395">
        <v>-39.764302999999998</v>
      </c>
      <c r="AE51" s="395">
        <v>-21.056266000000001</v>
      </c>
      <c r="AF51" s="395">
        <v>-47.859329000000002</v>
      </c>
      <c r="AG51" s="395">
        <v>-34.759261000000002</v>
      </c>
      <c r="AH51" s="395">
        <v>20.593736</v>
      </c>
      <c r="AI51" s="395">
        <v>-56.795237999999998</v>
      </c>
      <c r="AJ51" s="395">
        <v>-52.757063000000002</v>
      </c>
      <c r="AK51" s="395">
        <v>-30.985583999999999</v>
      </c>
      <c r="AL51" s="306">
        <v>-1.9827889999999999</v>
      </c>
      <c r="AM51" s="306">
        <v>-56.718505999999998</v>
      </c>
      <c r="AN51" s="306">
        <v>-19.146021000000001</v>
      </c>
      <c r="AO51" s="306">
        <v>-6.0037739999999999</v>
      </c>
      <c r="AP51" s="306">
        <v>19.629883</v>
      </c>
      <c r="AQ51" s="395">
        <v>-17.468097</v>
      </c>
      <c r="AR51" s="306"/>
      <c r="AS51" s="306"/>
      <c r="AT51" s="306"/>
    </row>
    <row r="52" spans="1:46" s="107" customFormat="1" ht="11.25" x14ac:dyDescent="0.2">
      <c r="A52" s="432"/>
      <c r="B52" s="307" t="s">
        <v>129</v>
      </c>
      <c r="C52" s="396">
        <v>0.69236000000000009</v>
      </c>
      <c r="D52" s="396">
        <v>0.66272000000000009</v>
      </c>
      <c r="E52" s="396">
        <v>0.70843999999999996</v>
      </c>
      <c r="F52" s="396">
        <v>0.77818200000000004</v>
      </c>
      <c r="G52" s="396">
        <v>0.78197800000000006</v>
      </c>
      <c r="H52" s="396">
        <v>0.70411800000000002</v>
      </c>
      <c r="I52" s="396">
        <v>0.73682199999999998</v>
      </c>
      <c r="J52" s="396">
        <v>0.78051300000000001</v>
      </c>
      <c r="K52" s="396">
        <v>0.788767</v>
      </c>
      <c r="L52" s="396">
        <v>0.75926100000000007</v>
      </c>
      <c r="M52" s="396">
        <v>0.79308699999999999</v>
      </c>
      <c r="N52" s="396">
        <v>0.83239900000000011</v>
      </c>
      <c r="O52" s="396">
        <v>0.80911900000000003</v>
      </c>
      <c r="P52" s="396">
        <v>0.73528800000000005</v>
      </c>
      <c r="Q52" s="396">
        <v>0.79327217000000005</v>
      </c>
      <c r="R52" s="396">
        <v>0.87029714999999996</v>
      </c>
      <c r="S52" s="396">
        <v>0.91596669000000008</v>
      </c>
      <c r="T52" s="396">
        <v>0.89884951000000002</v>
      </c>
      <c r="U52" s="396">
        <v>0.85060129000000007</v>
      </c>
      <c r="V52" s="396">
        <v>0.86828222999999993</v>
      </c>
      <c r="W52" s="396">
        <v>0.86785478999999999</v>
      </c>
      <c r="X52" s="396">
        <v>0.80488412999999992</v>
      </c>
      <c r="Y52" s="396">
        <v>0.80614209000000003</v>
      </c>
      <c r="Z52" s="396">
        <v>0.81971805000000009</v>
      </c>
      <c r="AA52" s="396">
        <v>0.82728435</v>
      </c>
      <c r="AB52" s="396">
        <v>0.77662153</v>
      </c>
      <c r="AC52" s="396">
        <v>0.76818518000000002</v>
      </c>
      <c r="AD52" s="396">
        <v>0.80508725999999997</v>
      </c>
      <c r="AE52" s="396">
        <v>0.72947567000000002</v>
      </c>
      <c r="AF52" s="396">
        <v>0.68605548999999999</v>
      </c>
      <c r="AG52" s="396">
        <v>0.73247220000000002</v>
      </c>
      <c r="AH52" s="396">
        <v>0.8156471500000001</v>
      </c>
      <c r="AI52" s="396">
        <v>0.84476826999999999</v>
      </c>
      <c r="AJ52" s="396">
        <v>0.76774950000000008</v>
      </c>
      <c r="AK52" s="396">
        <v>0.79141000000000006</v>
      </c>
      <c r="AL52" s="305">
        <v>0.87545861000000003</v>
      </c>
      <c r="AM52" s="305">
        <v>0.90328293000000004</v>
      </c>
      <c r="AN52" s="305">
        <v>0.84406239999999999</v>
      </c>
      <c r="AO52" s="305">
        <v>0.86497135999999997</v>
      </c>
      <c r="AP52" s="305">
        <v>0.93490930000000005</v>
      </c>
      <c r="AQ52" s="396">
        <v>0.93256753000000003</v>
      </c>
      <c r="AR52" s="397"/>
      <c r="AS52" s="397"/>
      <c r="AT52" s="397"/>
    </row>
    <row r="53" spans="1:46" s="107" customFormat="1" ht="11.25" customHeight="1" x14ac:dyDescent="0.2">
      <c r="A53" s="428" t="s">
        <v>303</v>
      </c>
      <c r="B53" s="301" t="s">
        <v>124</v>
      </c>
      <c r="C53" s="390"/>
      <c r="D53" s="390"/>
      <c r="E53" s="390"/>
      <c r="F53" s="390"/>
      <c r="G53" s="390"/>
      <c r="H53" s="390"/>
      <c r="I53" s="390"/>
      <c r="J53" s="390"/>
      <c r="K53" s="390"/>
      <c r="L53" s="390"/>
      <c r="M53" s="390"/>
      <c r="N53" s="390"/>
      <c r="O53" s="390"/>
      <c r="P53" s="390"/>
      <c r="Q53" s="390"/>
      <c r="R53" s="390"/>
      <c r="S53" s="390"/>
      <c r="T53" s="390"/>
      <c r="U53" s="390"/>
      <c r="V53" s="390">
        <v>5.3783999999999998E-2</v>
      </c>
      <c r="W53" s="390">
        <v>3.8462999999999997E-2</v>
      </c>
      <c r="X53" s="390">
        <v>7.1891999999999998E-2</v>
      </c>
      <c r="Y53" s="390">
        <v>5.5252999999999997E-2</v>
      </c>
      <c r="Z53" s="390">
        <v>7.1259000000000003E-2</v>
      </c>
      <c r="AA53" s="390">
        <v>7.3576000000000003E-2</v>
      </c>
      <c r="AB53" s="390">
        <v>8.5254999999999997E-2</v>
      </c>
      <c r="AC53" s="390">
        <v>9.5671999999999993E-2</v>
      </c>
      <c r="AD53" s="390">
        <v>0.20288400000000001</v>
      </c>
      <c r="AE53" s="390">
        <v>0.19198499999999999</v>
      </c>
      <c r="AF53" s="390">
        <v>0.19742799999999999</v>
      </c>
      <c r="AG53" s="390">
        <v>0.16864499999999999</v>
      </c>
      <c r="AH53" s="390">
        <v>0.17336799999999999</v>
      </c>
      <c r="AI53" s="390">
        <v>0.18808</v>
      </c>
      <c r="AJ53" s="390">
        <v>0.18622</v>
      </c>
      <c r="AK53" s="390">
        <v>0.16345799999999999</v>
      </c>
      <c r="AL53" s="302">
        <v>0.19762299999999999</v>
      </c>
      <c r="AM53" s="302">
        <v>0.204791</v>
      </c>
      <c r="AN53" s="302">
        <v>0.19880100000000001</v>
      </c>
      <c r="AO53" s="302">
        <v>0.18049699999999999</v>
      </c>
      <c r="AP53" s="302">
        <v>0.14802899999999999</v>
      </c>
      <c r="AQ53" s="390">
        <v>0.156388</v>
      </c>
      <c r="AR53" s="302"/>
      <c r="AS53" s="302"/>
      <c r="AT53" s="302"/>
    </row>
    <row r="54" spans="1:46" s="226" customFormat="1" ht="11.25" customHeight="1" x14ac:dyDescent="0.2">
      <c r="A54" s="431"/>
      <c r="B54" s="303" t="s">
        <v>125</v>
      </c>
      <c r="C54" s="391"/>
      <c r="D54" s="391"/>
      <c r="E54" s="391"/>
      <c r="F54" s="391"/>
      <c r="G54" s="391"/>
      <c r="H54" s="391"/>
      <c r="I54" s="391"/>
      <c r="J54" s="391"/>
      <c r="K54" s="391"/>
      <c r="L54" s="391"/>
      <c r="M54" s="391"/>
      <c r="N54" s="391"/>
      <c r="O54" s="391"/>
      <c r="P54" s="391"/>
      <c r="Q54" s="391"/>
      <c r="R54" s="391"/>
      <c r="S54" s="391"/>
      <c r="T54" s="391"/>
      <c r="U54" s="391"/>
      <c r="V54" s="391">
        <v>8.4779999999999994E-3</v>
      </c>
      <c r="W54" s="391">
        <v>6.0169999999999998E-3</v>
      </c>
      <c r="X54" s="391">
        <v>1.1259E-2</v>
      </c>
      <c r="Y54" s="391">
        <v>8.6379999999999998E-3</v>
      </c>
      <c r="Z54" s="391">
        <v>1.0869E-2</v>
      </c>
      <c r="AA54" s="391">
        <v>1.1010000000000001E-2</v>
      </c>
      <c r="AB54" s="391">
        <v>1.2867999999999999E-2</v>
      </c>
      <c r="AC54" s="391">
        <v>1.461E-2</v>
      </c>
      <c r="AD54" s="391">
        <v>3.3354000000000002E-2</v>
      </c>
      <c r="AE54" s="391">
        <v>3.1503000000000003E-2</v>
      </c>
      <c r="AF54" s="391">
        <v>3.2457E-2</v>
      </c>
      <c r="AG54" s="391">
        <v>2.7793999999999999E-2</v>
      </c>
      <c r="AH54" s="391">
        <v>2.9253999999999999E-2</v>
      </c>
      <c r="AI54" s="391">
        <v>3.2225999999999998E-2</v>
      </c>
      <c r="AJ54" s="391">
        <v>3.1042E-2</v>
      </c>
      <c r="AK54" s="391">
        <v>2.6938E-2</v>
      </c>
      <c r="AL54" s="304">
        <v>3.1654000000000002E-2</v>
      </c>
      <c r="AM54" s="304">
        <v>3.1105000000000001E-2</v>
      </c>
      <c r="AN54" s="304">
        <v>2.9538999999999999E-2</v>
      </c>
      <c r="AO54" s="304">
        <v>2.6582000000000001E-2</v>
      </c>
      <c r="AP54" s="304">
        <v>2.1252E-2</v>
      </c>
      <c r="AQ54" s="391">
        <v>2.0861999999999999E-2</v>
      </c>
      <c r="AR54" s="304"/>
      <c r="AS54" s="304"/>
      <c r="AT54" s="304"/>
    </row>
    <row r="55" spans="1:46" s="107" customFormat="1" ht="11.25" x14ac:dyDescent="0.2">
      <c r="A55" s="431"/>
      <c r="B55" s="303" t="s">
        <v>126</v>
      </c>
      <c r="C55" s="393"/>
      <c r="D55" s="393"/>
      <c r="E55" s="393"/>
      <c r="F55" s="393"/>
      <c r="G55" s="393"/>
      <c r="H55" s="393"/>
      <c r="I55" s="393"/>
      <c r="J55" s="393"/>
      <c r="K55" s="393"/>
      <c r="L55" s="393"/>
      <c r="M55" s="393"/>
      <c r="N55" s="393"/>
      <c r="O55" s="393"/>
      <c r="P55" s="393"/>
      <c r="Q55" s="393"/>
      <c r="R55" s="393"/>
      <c r="S55" s="393"/>
      <c r="T55" s="393"/>
      <c r="U55" s="393"/>
      <c r="V55" s="393">
        <v>2.3281E-2</v>
      </c>
      <c r="W55" s="393">
        <v>2.3605000000000001E-2</v>
      </c>
      <c r="X55" s="393">
        <v>2.3834000000000001E-2</v>
      </c>
      <c r="Y55" s="393">
        <v>2.3664999999999999E-2</v>
      </c>
      <c r="Z55" s="393">
        <v>2.3539999999999998E-2</v>
      </c>
      <c r="AA55" s="393">
        <v>2.6553E-2</v>
      </c>
      <c r="AB55" s="393">
        <v>2.8007000000000001E-2</v>
      </c>
      <c r="AC55" s="393">
        <v>2.9975000000000002E-2</v>
      </c>
      <c r="AD55" s="393">
        <v>4.1838E-2</v>
      </c>
      <c r="AE55" s="393">
        <v>4.4117000000000003E-2</v>
      </c>
      <c r="AF55" s="393">
        <v>4.5886000000000003E-2</v>
      </c>
      <c r="AG55" s="393">
        <v>4.6768999999999998E-2</v>
      </c>
      <c r="AH55" s="393">
        <v>4.8397999999999997E-2</v>
      </c>
      <c r="AI55" s="393">
        <v>4.8256E-2</v>
      </c>
      <c r="AJ55" s="393">
        <v>4.8232999999999998E-2</v>
      </c>
      <c r="AK55" s="393">
        <v>4.7960999999999997E-2</v>
      </c>
      <c r="AL55" s="401">
        <v>4.4533000000000003E-2</v>
      </c>
      <c r="AM55" s="401">
        <v>4.3476000000000001E-2</v>
      </c>
      <c r="AN55" s="401">
        <v>4.2477000000000001E-2</v>
      </c>
      <c r="AO55" s="401">
        <v>4.1881000000000002E-2</v>
      </c>
      <c r="AP55" s="401">
        <v>3.6986999999999999E-2</v>
      </c>
      <c r="AQ55" s="393">
        <v>3.5979999999999998E-2</v>
      </c>
      <c r="AR55" s="305"/>
      <c r="AS55" s="305"/>
      <c r="AT55" s="305"/>
    </row>
    <row r="56" spans="1:46" s="107" customFormat="1" ht="11.25" x14ac:dyDescent="0.2">
      <c r="A56" s="431"/>
      <c r="B56" s="303" t="s">
        <v>127</v>
      </c>
      <c r="C56" s="391"/>
      <c r="D56" s="391"/>
      <c r="E56" s="391"/>
      <c r="F56" s="391"/>
      <c r="G56" s="391"/>
      <c r="H56" s="391"/>
      <c r="I56" s="391"/>
      <c r="J56" s="391"/>
      <c r="K56" s="391"/>
      <c r="L56" s="391"/>
      <c r="M56" s="391"/>
      <c r="N56" s="391"/>
      <c r="O56" s="391"/>
      <c r="P56" s="391"/>
      <c r="Q56" s="391"/>
      <c r="R56" s="391"/>
      <c r="S56" s="391"/>
      <c r="T56" s="391"/>
      <c r="U56" s="391"/>
      <c r="V56" s="391">
        <v>0.69343600000000005</v>
      </c>
      <c r="W56" s="391">
        <v>0.70094500000000004</v>
      </c>
      <c r="X56" s="391">
        <v>0.69116500000000003</v>
      </c>
      <c r="Y56" s="391">
        <v>0.68370399999999998</v>
      </c>
      <c r="Z56" s="391">
        <v>0.66082099999999999</v>
      </c>
      <c r="AA56" s="391">
        <v>0.649308</v>
      </c>
      <c r="AB56" s="391">
        <v>0.60527399999999998</v>
      </c>
      <c r="AC56" s="391">
        <v>0.56634499999999999</v>
      </c>
      <c r="AD56" s="391">
        <v>0.41552699999999998</v>
      </c>
      <c r="AE56" s="391">
        <v>0.41503499999999999</v>
      </c>
      <c r="AF56" s="391">
        <v>0.40282200000000001</v>
      </c>
      <c r="AG56" s="391">
        <v>0.43540899999999999</v>
      </c>
      <c r="AH56" s="391">
        <v>0.41732599999999997</v>
      </c>
      <c r="AI56" s="391">
        <v>0.40290900000000002</v>
      </c>
      <c r="AJ56" s="391">
        <v>0.39638699999999999</v>
      </c>
      <c r="AK56" s="391">
        <v>0.43157899999999999</v>
      </c>
      <c r="AL56" s="304">
        <v>0.36454500000000001</v>
      </c>
      <c r="AM56" s="304">
        <v>0.37999300000000003</v>
      </c>
      <c r="AN56" s="304">
        <v>0.38676300000000002</v>
      </c>
      <c r="AO56" s="304">
        <v>0.40833000000000003</v>
      </c>
      <c r="AP56" s="304">
        <v>0.42806499999999997</v>
      </c>
      <c r="AQ56" s="391">
        <v>0.442158</v>
      </c>
      <c r="AR56" s="304"/>
      <c r="AS56" s="304"/>
      <c r="AT56" s="304"/>
    </row>
    <row r="57" spans="1:46" s="107" customFormat="1" ht="11.25" x14ac:dyDescent="0.2">
      <c r="A57" s="431"/>
      <c r="B57" s="303" t="s">
        <v>128</v>
      </c>
      <c r="C57" s="395"/>
      <c r="D57" s="395"/>
      <c r="E57" s="395"/>
      <c r="F57" s="395"/>
      <c r="G57" s="395"/>
      <c r="H57" s="395"/>
      <c r="I57" s="395"/>
      <c r="J57" s="395"/>
      <c r="K57" s="395"/>
      <c r="L57" s="395"/>
      <c r="M57" s="395"/>
      <c r="N57" s="395"/>
      <c r="O57" s="395"/>
      <c r="P57" s="395"/>
      <c r="Q57" s="395"/>
      <c r="R57" s="395"/>
      <c r="S57" s="395"/>
      <c r="T57" s="395"/>
      <c r="U57" s="395"/>
      <c r="V57" s="395">
        <v>-93.175901999999994</v>
      </c>
      <c r="W57" s="395">
        <v>-80.234244000000004</v>
      </c>
      <c r="X57" s="395">
        <v>-75.273494999999997</v>
      </c>
      <c r="Y57" s="395">
        <v>-64.624238000000005</v>
      </c>
      <c r="Z57" s="395">
        <v>-39.624670999999999</v>
      </c>
      <c r="AA57" s="395">
        <v>-26.985783999999999</v>
      </c>
      <c r="AB57" s="395">
        <v>-5.3746910000000003</v>
      </c>
      <c r="AC57" s="395">
        <v>24.374241999999999</v>
      </c>
      <c r="AD57" s="395">
        <v>-79.660723000000004</v>
      </c>
      <c r="AE57" s="395">
        <v>-61.128945999999999</v>
      </c>
      <c r="AF57" s="395">
        <v>-53.115020999999999</v>
      </c>
      <c r="AG57" s="395">
        <v>-28.247938000000001</v>
      </c>
      <c r="AH57" s="395">
        <v>-21.894416</v>
      </c>
      <c r="AI57" s="395">
        <v>-49.662694000000002</v>
      </c>
      <c r="AJ57" s="395">
        <v>-26.759927000000001</v>
      </c>
      <c r="AK57" s="395">
        <v>-3.7160829999999998</v>
      </c>
      <c r="AL57" s="306">
        <v>21.209982</v>
      </c>
      <c r="AM57" s="306">
        <v>-13.929195999999999</v>
      </c>
      <c r="AN57" s="306">
        <v>-4.3110200000000001</v>
      </c>
      <c r="AO57" s="306">
        <v>15.56099</v>
      </c>
      <c r="AP57" s="306">
        <v>24.374513</v>
      </c>
      <c r="AQ57" s="395">
        <v>16.281632999999999</v>
      </c>
      <c r="AR57" s="306"/>
      <c r="AS57" s="306"/>
      <c r="AT57" s="306"/>
    </row>
    <row r="58" spans="1:46" s="107" customFormat="1" ht="11.25" x14ac:dyDescent="0.2">
      <c r="A58" s="432"/>
      <c r="B58" s="307" t="s">
        <v>129</v>
      </c>
      <c r="C58" s="396"/>
      <c r="D58" s="396"/>
      <c r="E58" s="396"/>
      <c r="F58" s="396"/>
      <c r="G58" s="396"/>
      <c r="H58" s="396"/>
      <c r="I58" s="396"/>
      <c r="J58" s="396"/>
      <c r="K58" s="396"/>
      <c r="L58" s="396"/>
      <c r="M58" s="396"/>
      <c r="N58" s="396"/>
      <c r="O58" s="396"/>
      <c r="P58" s="396"/>
      <c r="Q58" s="396"/>
      <c r="R58" s="396"/>
      <c r="S58" s="396"/>
      <c r="T58" s="396"/>
      <c r="U58" s="396"/>
      <c r="V58" s="396">
        <v>0.51077910000000004</v>
      </c>
      <c r="W58" s="396">
        <v>0.50116764999999996</v>
      </c>
      <c r="X58" s="396">
        <v>0.50266896999999999</v>
      </c>
      <c r="Y58" s="396">
        <v>0.52440130000000007</v>
      </c>
      <c r="Z58" s="396">
        <v>0.58859545000000002</v>
      </c>
      <c r="AA58" s="396">
        <v>0.67884286999999999</v>
      </c>
      <c r="AB58" s="396">
        <v>0.67826306999999997</v>
      </c>
      <c r="AC58" s="396">
        <v>0.70126560999999998</v>
      </c>
      <c r="AD58" s="396">
        <v>0.72334529000000003</v>
      </c>
      <c r="AE58" s="396">
        <v>0.72196789999999988</v>
      </c>
      <c r="AF58" s="396">
        <v>0.72602067999999997</v>
      </c>
      <c r="AG58" s="396">
        <v>0.70217791000000007</v>
      </c>
      <c r="AH58" s="396">
        <v>0.70496566999999999</v>
      </c>
      <c r="AI58" s="396">
        <v>0.72158744999999991</v>
      </c>
      <c r="AJ58" s="396">
        <v>0.73428329000000003</v>
      </c>
      <c r="AK58" s="396">
        <v>0.72951851000000001</v>
      </c>
      <c r="AL58" s="305">
        <v>0.75145118999999994</v>
      </c>
      <c r="AM58" s="305">
        <v>0.76652207000000006</v>
      </c>
      <c r="AN58" s="305">
        <v>0.77802054999999992</v>
      </c>
      <c r="AO58" s="305">
        <v>0.79534484999999999</v>
      </c>
      <c r="AP58" s="305">
        <v>0.76763157000000004</v>
      </c>
      <c r="AQ58" s="396">
        <v>0.77377267000000005</v>
      </c>
      <c r="AR58" s="397"/>
      <c r="AS58" s="397"/>
      <c r="AT58" s="397"/>
    </row>
    <row r="59" spans="1:46" s="107" customFormat="1" ht="11.25" customHeight="1" x14ac:dyDescent="0.2">
      <c r="A59" s="428" t="s">
        <v>248</v>
      </c>
      <c r="B59" s="301" t="s">
        <v>124</v>
      </c>
      <c r="C59" s="390"/>
      <c r="D59" s="390"/>
      <c r="E59" s="390"/>
      <c r="F59" s="390"/>
      <c r="G59" s="390"/>
      <c r="H59" s="390"/>
      <c r="I59" s="390"/>
      <c r="J59" s="390"/>
      <c r="K59" s="390"/>
      <c r="L59" s="390"/>
      <c r="M59" s="390"/>
      <c r="N59" s="390"/>
      <c r="O59" s="390"/>
      <c r="P59" s="390"/>
      <c r="Q59" s="390"/>
      <c r="R59" s="390"/>
      <c r="S59" s="390"/>
      <c r="T59" s="390"/>
      <c r="U59" s="390"/>
      <c r="V59" s="390">
        <v>-3.2347000000000001E-2</v>
      </c>
      <c r="W59" s="390">
        <v>6.8840000000000004E-3</v>
      </c>
      <c r="X59" s="390">
        <v>1.6012999999999999E-2</v>
      </c>
      <c r="Y59" s="390"/>
      <c r="Z59" s="390"/>
      <c r="AA59" s="390"/>
      <c r="AB59" s="390"/>
      <c r="AC59" s="390"/>
      <c r="AD59" s="390"/>
      <c r="AE59" s="390"/>
      <c r="AF59" s="390"/>
      <c r="AG59" s="390"/>
      <c r="AH59" s="390"/>
      <c r="AI59" s="390"/>
      <c r="AJ59" s="390"/>
      <c r="AK59" s="390"/>
      <c r="AL59" s="302"/>
      <c r="AM59" s="302"/>
      <c r="AN59" s="302"/>
      <c r="AO59" s="302"/>
      <c r="AP59" s="302"/>
      <c r="AQ59" s="390"/>
      <c r="AR59" s="302"/>
      <c r="AS59" s="302"/>
      <c r="AT59" s="302"/>
    </row>
    <row r="60" spans="1:46" s="226" customFormat="1" ht="11.25" customHeight="1" x14ac:dyDescent="0.2">
      <c r="A60" s="431"/>
      <c r="B60" s="303" t="s">
        <v>125</v>
      </c>
      <c r="C60" s="391"/>
      <c r="D60" s="391"/>
      <c r="E60" s="391"/>
      <c r="F60" s="391"/>
      <c r="G60" s="391"/>
      <c r="H60" s="391"/>
      <c r="I60" s="391"/>
      <c r="J60" s="391"/>
      <c r="K60" s="391"/>
      <c r="L60" s="391"/>
      <c r="M60" s="391"/>
      <c r="N60" s="391"/>
      <c r="O60" s="391"/>
      <c r="P60" s="391"/>
      <c r="Q60" s="391"/>
      <c r="R60" s="391"/>
      <c r="S60" s="391"/>
      <c r="T60" s="391"/>
      <c r="U60" s="391"/>
      <c r="V60" s="391">
        <v>-4.2430000000000002E-3</v>
      </c>
      <c r="W60" s="391">
        <v>8.5999999999999998E-4</v>
      </c>
      <c r="X60" s="391">
        <v>1.9729999999999999E-3</v>
      </c>
      <c r="Y60" s="391"/>
      <c r="Z60" s="391"/>
      <c r="AA60" s="391"/>
      <c r="AB60" s="391"/>
      <c r="AC60" s="391"/>
      <c r="AD60" s="391"/>
      <c r="AE60" s="391"/>
      <c r="AF60" s="391"/>
      <c r="AG60" s="391"/>
      <c r="AH60" s="391"/>
      <c r="AI60" s="391"/>
      <c r="AJ60" s="391"/>
      <c r="AK60" s="391"/>
      <c r="AL60" s="304"/>
      <c r="AM60" s="304"/>
      <c r="AN60" s="304"/>
      <c r="AO60" s="304"/>
      <c r="AP60" s="304"/>
      <c r="AQ60" s="391"/>
      <c r="AR60" s="304"/>
      <c r="AS60" s="304"/>
      <c r="AT60" s="304"/>
    </row>
    <row r="61" spans="1:46" s="107" customFormat="1" ht="11.25" x14ac:dyDescent="0.2">
      <c r="A61" s="431"/>
      <c r="B61" s="303" t="s">
        <v>126</v>
      </c>
      <c r="C61" s="393"/>
      <c r="D61" s="393"/>
      <c r="E61" s="393"/>
      <c r="F61" s="393"/>
      <c r="G61" s="393"/>
      <c r="H61" s="393"/>
      <c r="I61" s="393"/>
      <c r="J61" s="393"/>
      <c r="K61" s="393"/>
      <c r="L61" s="393"/>
      <c r="M61" s="393"/>
      <c r="N61" s="393"/>
      <c r="O61" s="393"/>
      <c r="P61" s="393"/>
      <c r="Q61" s="393"/>
      <c r="R61" s="393"/>
      <c r="S61" s="393"/>
      <c r="T61" s="393"/>
      <c r="U61" s="393"/>
      <c r="V61" s="393">
        <v>2.5887E-2</v>
      </c>
      <c r="W61" s="393">
        <v>2.3841999999999999E-2</v>
      </c>
      <c r="X61" s="393">
        <v>2.2126E-2</v>
      </c>
      <c r="Y61" s="393"/>
      <c r="Z61" s="393"/>
      <c r="AA61" s="393"/>
      <c r="AB61" s="393"/>
      <c r="AC61" s="393"/>
      <c r="AD61" s="393"/>
      <c r="AE61" s="393"/>
      <c r="AF61" s="393"/>
      <c r="AG61" s="393"/>
      <c r="AH61" s="393"/>
      <c r="AI61" s="393"/>
      <c r="AJ61" s="393"/>
      <c r="AK61" s="393"/>
      <c r="AL61" s="401"/>
      <c r="AM61" s="401"/>
      <c r="AN61" s="401"/>
      <c r="AO61" s="401"/>
      <c r="AP61" s="401"/>
      <c r="AQ61" s="393"/>
      <c r="AR61" s="305"/>
      <c r="AS61" s="305"/>
      <c r="AT61" s="305"/>
    </row>
    <row r="62" spans="1:46" s="107" customFormat="1" ht="11.25" x14ac:dyDescent="0.2">
      <c r="A62" s="431"/>
      <c r="B62" s="303" t="s">
        <v>127</v>
      </c>
      <c r="C62" s="391"/>
      <c r="D62" s="391"/>
      <c r="E62" s="391"/>
      <c r="F62" s="391"/>
      <c r="G62" s="391"/>
      <c r="H62" s="391"/>
      <c r="I62" s="391"/>
      <c r="J62" s="391"/>
      <c r="K62" s="391"/>
      <c r="L62" s="391"/>
      <c r="M62" s="391"/>
      <c r="N62" s="391"/>
      <c r="O62" s="391"/>
      <c r="P62" s="391"/>
      <c r="Q62" s="391"/>
      <c r="R62" s="391"/>
      <c r="S62" s="391"/>
      <c r="T62" s="391"/>
      <c r="U62" s="391"/>
      <c r="V62" s="391">
        <v>0.85420099999999999</v>
      </c>
      <c r="W62" s="391">
        <v>0.81644700000000003</v>
      </c>
      <c r="X62" s="391">
        <v>0.81905300000000003</v>
      </c>
      <c r="Y62" s="391"/>
      <c r="Z62" s="391"/>
      <c r="AA62" s="391"/>
      <c r="AB62" s="391"/>
      <c r="AC62" s="391"/>
      <c r="AD62" s="391"/>
      <c r="AE62" s="391"/>
      <c r="AF62" s="391"/>
      <c r="AG62" s="391"/>
      <c r="AH62" s="391"/>
      <c r="AI62" s="391"/>
      <c r="AJ62" s="391"/>
      <c r="AK62" s="391"/>
      <c r="AL62" s="304"/>
      <c r="AM62" s="304"/>
      <c r="AN62" s="304"/>
      <c r="AO62" s="304"/>
      <c r="AP62" s="304"/>
      <c r="AQ62" s="391"/>
      <c r="AR62" s="304"/>
      <c r="AS62" s="304"/>
      <c r="AT62" s="304"/>
    </row>
    <row r="63" spans="1:46" s="107" customFormat="1" ht="11.25" x14ac:dyDescent="0.2">
      <c r="A63" s="431"/>
      <c r="B63" s="303" t="s">
        <v>128</v>
      </c>
      <c r="C63" s="395"/>
      <c r="D63" s="395"/>
      <c r="E63" s="395"/>
      <c r="F63" s="395"/>
      <c r="G63" s="395"/>
      <c r="H63" s="395"/>
      <c r="I63" s="395"/>
      <c r="J63" s="395"/>
      <c r="K63" s="395"/>
      <c r="L63" s="395"/>
      <c r="M63" s="395"/>
      <c r="N63" s="395"/>
      <c r="O63" s="395"/>
      <c r="P63" s="395"/>
      <c r="Q63" s="395"/>
      <c r="R63" s="395"/>
      <c r="S63" s="395"/>
      <c r="T63" s="395"/>
      <c r="U63" s="395"/>
      <c r="V63" s="395">
        <v>139.50443000000001</v>
      </c>
      <c r="W63" s="395">
        <v>67.795249999999996</v>
      </c>
      <c r="X63" s="395">
        <v>44.497599000000001</v>
      </c>
      <c r="Y63" s="395"/>
      <c r="Z63" s="395"/>
      <c r="AA63" s="395"/>
      <c r="AB63" s="395"/>
      <c r="AC63" s="395"/>
      <c r="AD63" s="395"/>
      <c r="AE63" s="395"/>
      <c r="AF63" s="395"/>
      <c r="AG63" s="395"/>
      <c r="AH63" s="395"/>
      <c r="AI63" s="395"/>
      <c r="AJ63" s="395"/>
      <c r="AK63" s="395"/>
      <c r="AL63" s="306"/>
      <c r="AM63" s="306"/>
      <c r="AN63" s="306"/>
      <c r="AO63" s="306"/>
      <c r="AP63" s="306"/>
      <c r="AQ63" s="395"/>
      <c r="AR63" s="306"/>
      <c r="AS63" s="306"/>
      <c r="AT63" s="306"/>
    </row>
    <row r="64" spans="1:46" s="107" customFormat="1" ht="11.25" x14ac:dyDescent="0.2">
      <c r="A64" s="432"/>
      <c r="B64" s="307" t="s">
        <v>129</v>
      </c>
      <c r="C64" s="396"/>
      <c r="D64" s="396"/>
      <c r="E64" s="396"/>
      <c r="F64" s="396"/>
      <c r="G64" s="396"/>
      <c r="H64" s="396"/>
      <c r="I64" s="396"/>
      <c r="J64" s="396"/>
      <c r="K64" s="396"/>
      <c r="L64" s="396"/>
      <c r="M64" s="396"/>
      <c r="N64" s="396"/>
      <c r="O64" s="396"/>
      <c r="P64" s="396"/>
      <c r="Q64" s="396"/>
      <c r="R64" s="396"/>
      <c r="S64" s="396"/>
      <c r="T64" s="396"/>
      <c r="U64" s="396"/>
      <c r="V64" s="396">
        <v>0.89596217999999994</v>
      </c>
      <c r="W64" s="396">
        <v>0.75792354000000006</v>
      </c>
      <c r="X64" s="396">
        <v>0.74137518000000002</v>
      </c>
      <c r="Y64" s="396"/>
      <c r="Z64" s="396"/>
      <c r="AA64" s="396"/>
      <c r="AB64" s="396"/>
      <c r="AC64" s="396"/>
      <c r="AD64" s="396"/>
      <c r="AE64" s="396"/>
      <c r="AF64" s="396"/>
      <c r="AG64" s="396"/>
      <c r="AH64" s="396"/>
      <c r="AI64" s="396"/>
      <c r="AJ64" s="396"/>
      <c r="AK64" s="396"/>
      <c r="AL64" s="305"/>
      <c r="AM64" s="305"/>
      <c r="AN64" s="305"/>
      <c r="AO64" s="305"/>
      <c r="AP64" s="305"/>
      <c r="AQ64" s="396"/>
      <c r="AR64" s="397"/>
      <c r="AS64" s="397"/>
      <c r="AT64" s="397"/>
    </row>
    <row r="65" spans="1:224" s="107" customFormat="1" ht="11.25" customHeight="1" x14ac:dyDescent="0.2">
      <c r="A65" s="428" t="s">
        <v>249</v>
      </c>
      <c r="B65" s="301" t="s">
        <v>124</v>
      </c>
      <c r="C65" s="390"/>
      <c r="D65" s="390"/>
      <c r="E65" s="390"/>
      <c r="F65" s="390"/>
      <c r="G65" s="390"/>
      <c r="H65" s="390"/>
      <c r="I65" s="390"/>
      <c r="J65" s="390"/>
      <c r="K65" s="390"/>
      <c r="L65" s="390"/>
      <c r="M65" s="390"/>
      <c r="N65" s="390"/>
      <c r="O65" s="390"/>
      <c r="P65" s="390"/>
      <c r="Q65" s="390"/>
      <c r="R65" s="390"/>
      <c r="S65" s="390"/>
      <c r="T65" s="390"/>
      <c r="U65" s="390"/>
      <c r="V65" s="390">
        <v>3.4018E-2</v>
      </c>
      <c r="W65" s="390">
        <v>-9.3670000000000003E-2</v>
      </c>
      <c r="X65" s="390">
        <v>-0.249083</v>
      </c>
      <c r="Y65" s="390"/>
      <c r="Z65" s="390"/>
      <c r="AA65" s="390"/>
      <c r="AB65" s="390"/>
      <c r="AC65" s="390"/>
      <c r="AD65" s="390"/>
      <c r="AE65" s="390"/>
      <c r="AF65" s="390"/>
      <c r="AG65" s="390"/>
      <c r="AH65" s="390"/>
      <c r="AI65" s="390"/>
      <c r="AJ65" s="390"/>
      <c r="AK65" s="390"/>
      <c r="AL65" s="302"/>
      <c r="AM65" s="302"/>
      <c r="AN65" s="302"/>
      <c r="AO65" s="302"/>
      <c r="AP65" s="302"/>
      <c r="AQ65" s="390"/>
      <c r="AR65" s="302"/>
      <c r="AS65" s="302"/>
      <c r="AT65" s="302"/>
    </row>
    <row r="66" spans="1:224" s="226" customFormat="1" ht="11.25" customHeight="1" x14ac:dyDescent="0.2">
      <c r="A66" s="431"/>
      <c r="B66" s="303" t="s">
        <v>125</v>
      </c>
      <c r="C66" s="391"/>
      <c r="D66" s="391"/>
      <c r="E66" s="391"/>
      <c r="F66" s="391"/>
      <c r="G66" s="391"/>
      <c r="H66" s="391"/>
      <c r="I66" s="391"/>
      <c r="J66" s="391"/>
      <c r="K66" s="391"/>
      <c r="L66" s="391"/>
      <c r="M66" s="391"/>
      <c r="N66" s="391"/>
      <c r="O66" s="391"/>
      <c r="P66" s="391"/>
      <c r="Q66" s="391"/>
      <c r="R66" s="391"/>
      <c r="S66" s="391"/>
      <c r="T66" s="391"/>
      <c r="U66" s="391"/>
      <c r="V66" s="391">
        <v>4.5339999999999998E-3</v>
      </c>
      <c r="W66" s="391">
        <v>-1.2342000000000001E-2</v>
      </c>
      <c r="X66" s="391">
        <v>-3.1912000000000003E-2</v>
      </c>
      <c r="Y66" s="391"/>
      <c r="Z66" s="391"/>
      <c r="AA66" s="391"/>
      <c r="AB66" s="391"/>
      <c r="AC66" s="391"/>
      <c r="AD66" s="391"/>
      <c r="AE66" s="391"/>
      <c r="AF66" s="391"/>
      <c r="AG66" s="391"/>
      <c r="AH66" s="391"/>
      <c r="AI66" s="391"/>
      <c r="AJ66" s="391"/>
      <c r="AK66" s="391"/>
      <c r="AL66" s="304"/>
      <c r="AM66" s="304"/>
      <c r="AN66" s="304"/>
      <c r="AO66" s="304"/>
      <c r="AP66" s="304"/>
      <c r="AQ66" s="391"/>
      <c r="AR66" s="304"/>
      <c r="AS66" s="304"/>
      <c r="AT66" s="304"/>
    </row>
    <row r="67" spans="1:224" s="107" customFormat="1" ht="11.25" x14ac:dyDescent="0.2">
      <c r="A67" s="431"/>
      <c r="B67" s="303" t="s">
        <v>126</v>
      </c>
      <c r="C67" s="393"/>
      <c r="D67" s="393"/>
      <c r="E67" s="393"/>
      <c r="F67" s="393"/>
      <c r="G67" s="393"/>
      <c r="H67" s="393"/>
      <c r="I67" s="393"/>
      <c r="J67" s="393"/>
      <c r="K67" s="393"/>
      <c r="L67" s="393"/>
      <c r="M67" s="393"/>
      <c r="N67" s="393"/>
      <c r="O67" s="393"/>
      <c r="P67" s="393"/>
      <c r="Q67" s="393"/>
      <c r="R67" s="393"/>
      <c r="S67" s="393"/>
      <c r="T67" s="393"/>
      <c r="U67" s="393"/>
      <c r="V67" s="393">
        <v>4.7310999999999999E-2</v>
      </c>
      <c r="W67" s="393">
        <v>4.3957999999999997E-2</v>
      </c>
      <c r="X67" s="393">
        <v>4.0091000000000002E-2</v>
      </c>
      <c r="Y67" s="393"/>
      <c r="Z67" s="393"/>
      <c r="AA67" s="393"/>
      <c r="AB67" s="393"/>
      <c r="AC67" s="393"/>
      <c r="AD67" s="393"/>
      <c r="AE67" s="393"/>
      <c r="AF67" s="393"/>
      <c r="AG67" s="393"/>
      <c r="AH67" s="393"/>
      <c r="AI67" s="393"/>
      <c r="AJ67" s="393"/>
      <c r="AK67" s="393"/>
      <c r="AL67" s="401"/>
      <c r="AM67" s="401"/>
      <c r="AN67" s="401"/>
      <c r="AO67" s="401"/>
      <c r="AP67" s="401"/>
      <c r="AQ67" s="393"/>
      <c r="AR67" s="305"/>
      <c r="AS67" s="305"/>
      <c r="AT67" s="305"/>
    </row>
    <row r="68" spans="1:224" s="107" customFormat="1" ht="11.25" x14ac:dyDescent="0.2">
      <c r="A68" s="431"/>
      <c r="B68" s="303" t="s">
        <v>127</v>
      </c>
      <c r="C68" s="391"/>
      <c r="D68" s="391"/>
      <c r="E68" s="391"/>
      <c r="F68" s="391"/>
      <c r="G68" s="391"/>
      <c r="H68" s="391"/>
      <c r="I68" s="391"/>
      <c r="J68" s="391"/>
      <c r="K68" s="391"/>
      <c r="L68" s="391"/>
      <c r="M68" s="391"/>
      <c r="N68" s="391"/>
      <c r="O68" s="391"/>
      <c r="P68" s="391"/>
      <c r="Q68" s="391"/>
      <c r="R68" s="391"/>
      <c r="S68" s="391"/>
      <c r="T68" s="391"/>
      <c r="U68" s="391"/>
      <c r="V68" s="391">
        <v>0.70995699999999995</v>
      </c>
      <c r="W68" s="391">
        <v>0.80133799999999999</v>
      </c>
      <c r="X68" s="391">
        <v>0.94009699999999996</v>
      </c>
      <c r="Y68" s="391"/>
      <c r="Z68" s="391"/>
      <c r="AA68" s="391"/>
      <c r="AB68" s="391"/>
      <c r="AC68" s="391"/>
      <c r="AD68" s="391"/>
      <c r="AE68" s="391"/>
      <c r="AF68" s="391"/>
      <c r="AG68" s="391"/>
      <c r="AH68" s="391"/>
      <c r="AI68" s="391"/>
      <c r="AJ68" s="391"/>
      <c r="AK68" s="391"/>
      <c r="AL68" s="304"/>
      <c r="AM68" s="304"/>
      <c r="AN68" s="304"/>
      <c r="AO68" s="304"/>
      <c r="AP68" s="304"/>
      <c r="AQ68" s="391"/>
      <c r="AR68" s="304"/>
      <c r="AS68" s="304"/>
      <c r="AT68" s="304"/>
    </row>
    <row r="69" spans="1:224" s="107" customFormat="1" ht="11.25" x14ac:dyDescent="0.2">
      <c r="A69" s="431"/>
      <c r="B69" s="303" t="s">
        <v>128</v>
      </c>
      <c r="C69" s="395"/>
      <c r="D69" s="395"/>
      <c r="E69" s="395"/>
      <c r="F69" s="395"/>
      <c r="G69" s="395"/>
      <c r="H69" s="395"/>
      <c r="I69" s="395"/>
      <c r="J69" s="395"/>
      <c r="K69" s="395"/>
      <c r="L69" s="395"/>
      <c r="M69" s="395"/>
      <c r="N69" s="395"/>
      <c r="O69" s="395"/>
      <c r="P69" s="395"/>
      <c r="Q69" s="395"/>
      <c r="R69" s="395"/>
      <c r="S69" s="395"/>
      <c r="T69" s="395"/>
      <c r="U69" s="395"/>
      <c r="V69" s="395">
        <v>113.828773</v>
      </c>
      <c r="W69" s="395">
        <v>224.24891199999999</v>
      </c>
      <c r="X69" s="395">
        <v>306.64367800000002</v>
      </c>
      <c r="Y69" s="395"/>
      <c r="Z69" s="395"/>
      <c r="AA69" s="395"/>
      <c r="AB69" s="395"/>
      <c r="AC69" s="395"/>
      <c r="AD69" s="395"/>
      <c r="AE69" s="395"/>
      <c r="AF69" s="395"/>
      <c r="AG69" s="395"/>
      <c r="AH69" s="395"/>
      <c r="AI69" s="395"/>
      <c r="AJ69" s="395"/>
      <c r="AK69" s="395"/>
      <c r="AL69" s="306"/>
      <c r="AM69" s="306"/>
      <c r="AN69" s="306"/>
      <c r="AO69" s="306"/>
      <c r="AP69" s="306"/>
      <c r="AQ69" s="395"/>
      <c r="AR69" s="306"/>
      <c r="AS69" s="306"/>
      <c r="AT69" s="306"/>
    </row>
    <row r="70" spans="1:224" s="107" customFormat="1" ht="11.25" x14ac:dyDescent="0.2">
      <c r="A70" s="432"/>
      <c r="B70" s="307" t="s">
        <v>129</v>
      </c>
      <c r="C70" s="396"/>
      <c r="D70" s="396"/>
      <c r="E70" s="396"/>
      <c r="F70" s="396"/>
      <c r="G70" s="396"/>
      <c r="H70" s="396"/>
      <c r="I70" s="396"/>
      <c r="J70" s="396"/>
      <c r="K70" s="396"/>
      <c r="L70" s="396"/>
      <c r="M70" s="396"/>
      <c r="N70" s="396"/>
      <c r="O70" s="396"/>
      <c r="P70" s="396"/>
      <c r="Q70" s="396"/>
      <c r="R70" s="396"/>
      <c r="S70" s="396"/>
      <c r="T70" s="396"/>
      <c r="U70" s="396"/>
      <c r="V70" s="396">
        <v>0.86283754999999995</v>
      </c>
      <c r="W70" s="396">
        <v>0.82496505999999992</v>
      </c>
      <c r="X70" s="396">
        <v>0.76335725999999993</v>
      </c>
      <c r="Y70" s="396"/>
      <c r="Z70" s="396"/>
      <c r="AA70" s="396"/>
      <c r="AB70" s="396"/>
      <c r="AC70" s="396"/>
      <c r="AD70" s="396"/>
      <c r="AE70" s="396"/>
      <c r="AF70" s="396"/>
      <c r="AG70" s="396"/>
      <c r="AH70" s="396"/>
      <c r="AI70" s="396"/>
      <c r="AJ70" s="396"/>
      <c r="AK70" s="396"/>
      <c r="AL70" s="305"/>
      <c r="AM70" s="305"/>
      <c r="AN70" s="305"/>
      <c r="AO70" s="305"/>
      <c r="AP70" s="305"/>
      <c r="AQ70" s="396"/>
      <c r="AR70" s="397"/>
      <c r="AS70" s="397"/>
      <c r="AT70" s="397"/>
    </row>
    <row r="71" spans="1:224" s="107" customFormat="1" ht="11.25" customHeight="1" x14ac:dyDescent="0.2">
      <c r="A71" s="428" t="s">
        <v>279</v>
      </c>
      <c r="B71" s="301" t="s">
        <v>124</v>
      </c>
      <c r="C71" s="390"/>
      <c r="D71" s="390"/>
      <c r="E71" s="390"/>
      <c r="F71" s="390"/>
      <c r="G71" s="390"/>
      <c r="H71" s="390"/>
      <c r="I71" s="390"/>
      <c r="J71" s="390"/>
      <c r="K71" s="390"/>
      <c r="L71" s="390"/>
      <c r="M71" s="390"/>
      <c r="N71" s="390"/>
      <c r="O71" s="390"/>
      <c r="P71" s="390"/>
      <c r="Q71" s="390"/>
      <c r="R71" s="390"/>
      <c r="S71" s="390"/>
      <c r="T71" s="390"/>
      <c r="U71" s="390"/>
      <c r="V71" s="390"/>
      <c r="W71" s="390"/>
      <c r="X71" s="390"/>
      <c r="Y71" s="390"/>
      <c r="Z71" s="390"/>
      <c r="AA71" s="390"/>
      <c r="AB71" s="390"/>
      <c r="AC71" s="390"/>
      <c r="AD71" s="390"/>
      <c r="AE71" s="390"/>
      <c r="AF71" s="390"/>
      <c r="AG71" s="390"/>
      <c r="AH71" s="390"/>
      <c r="AI71" s="390"/>
      <c r="AJ71" s="390"/>
      <c r="AK71" s="390"/>
      <c r="AL71" s="302"/>
      <c r="AM71" s="302"/>
      <c r="AN71" s="302"/>
      <c r="AO71" s="302"/>
      <c r="AP71" s="302"/>
      <c r="AQ71" s="390"/>
      <c r="AR71" s="302"/>
      <c r="AS71" s="302"/>
      <c r="AT71" s="302"/>
    </row>
    <row r="72" spans="1:224" s="226" customFormat="1" ht="11.25" customHeight="1" x14ac:dyDescent="0.2">
      <c r="A72" s="431"/>
      <c r="B72" s="303" t="s">
        <v>125</v>
      </c>
      <c r="C72" s="391"/>
      <c r="D72" s="391"/>
      <c r="E72" s="391"/>
      <c r="F72" s="391"/>
      <c r="G72" s="391"/>
      <c r="H72" s="391"/>
      <c r="I72" s="391"/>
      <c r="J72" s="391"/>
      <c r="K72" s="391"/>
      <c r="L72" s="391"/>
      <c r="M72" s="391"/>
      <c r="N72" s="391"/>
      <c r="O72" s="391"/>
      <c r="P72" s="391"/>
      <c r="Q72" s="391"/>
      <c r="R72" s="391"/>
      <c r="S72" s="391"/>
      <c r="T72" s="391"/>
      <c r="U72" s="391"/>
      <c r="V72" s="391"/>
      <c r="W72" s="391"/>
      <c r="X72" s="391"/>
      <c r="Y72" s="391"/>
      <c r="Z72" s="391"/>
      <c r="AA72" s="391"/>
      <c r="AB72" s="391"/>
      <c r="AC72" s="391"/>
      <c r="AD72" s="391"/>
      <c r="AE72" s="391"/>
      <c r="AF72" s="391"/>
      <c r="AG72" s="391"/>
      <c r="AH72" s="391"/>
      <c r="AI72" s="391"/>
      <c r="AJ72" s="391"/>
      <c r="AK72" s="391"/>
      <c r="AL72" s="304"/>
      <c r="AM72" s="304"/>
      <c r="AN72" s="304"/>
      <c r="AO72" s="304"/>
      <c r="AP72" s="304"/>
      <c r="AQ72" s="391"/>
      <c r="AR72" s="304"/>
      <c r="AS72" s="304"/>
      <c r="AT72" s="304"/>
    </row>
    <row r="73" spans="1:224" s="107" customFormat="1" ht="11.25" x14ac:dyDescent="0.2">
      <c r="A73" s="431"/>
      <c r="B73" s="303" t="s">
        <v>126</v>
      </c>
      <c r="C73" s="393"/>
      <c r="D73" s="393"/>
      <c r="E73" s="393"/>
      <c r="F73" s="393"/>
      <c r="G73" s="393"/>
      <c r="H73" s="393"/>
      <c r="I73" s="393"/>
      <c r="J73" s="393"/>
      <c r="K73" s="393"/>
      <c r="L73" s="393"/>
      <c r="M73" s="393"/>
      <c r="N73" s="393"/>
      <c r="O73" s="393"/>
      <c r="P73" s="393"/>
      <c r="Q73" s="393"/>
      <c r="R73" s="393"/>
      <c r="S73" s="393"/>
      <c r="T73" s="393"/>
      <c r="U73" s="393"/>
      <c r="V73" s="393"/>
      <c r="W73" s="393"/>
      <c r="X73" s="393"/>
      <c r="Y73" s="393"/>
      <c r="Z73" s="399">
        <v>1.84E-2</v>
      </c>
      <c r="AA73" s="399">
        <v>1.8499999999999999E-2</v>
      </c>
      <c r="AB73" s="399">
        <v>1.89E-2</v>
      </c>
      <c r="AC73" s="399">
        <v>2.0199999999999999E-2</v>
      </c>
      <c r="AD73" s="399">
        <v>3.4341000000000003E-2</v>
      </c>
      <c r="AE73" s="399">
        <v>3.4812000000000003E-2</v>
      </c>
      <c r="AF73" s="399"/>
      <c r="AG73" s="399"/>
      <c r="AH73" s="399"/>
      <c r="AI73" s="399"/>
      <c r="AJ73" s="399"/>
      <c r="AK73" s="399"/>
      <c r="AL73" s="402"/>
      <c r="AM73" s="402"/>
      <c r="AN73" s="402"/>
      <c r="AO73" s="402"/>
      <c r="AP73" s="402"/>
      <c r="AQ73" s="399"/>
      <c r="AR73" s="305"/>
      <c r="AS73" s="305"/>
      <c r="AT73" s="305"/>
    </row>
    <row r="74" spans="1:224" s="107" customFormat="1" ht="11.25" x14ac:dyDescent="0.2">
      <c r="A74" s="431"/>
      <c r="B74" s="303" t="s">
        <v>127</v>
      </c>
      <c r="C74" s="391"/>
      <c r="D74" s="391"/>
      <c r="E74" s="391"/>
      <c r="F74" s="391"/>
      <c r="G74" s="391"/>
      <c r="H74" s="391"/>
      <c r="I74" s="391"/>
      <c r="J74" s="391"/>
      <c r="K74" s="391"/>
      <c r="L74" s="391"/>
      <c r="M74" s="391"/>
      <c r="N74" s="391"/>
      <c r="O74" s="391"/>
      <c r="P74" s="391"/>
      <c r="Q74" s="391"/>
      <c r="R74" s="391"/>
      <c r="S74" s="391"/>
      <c r="T74" s="391"/>
      <c r="U74" s="391"/>
      <c r="V74" s="391"/>
      <c r="W74" s="391"/>
      <c r="X74" s="391"/>
      <c r="Y74" s="391"/>
      <c r="Z74" s="391">
        <v>0.64133499999999999</v>
      </c>
      <c r="AA74" s="391">
        <v>0.73949600000000004</v>
      </c>
      <c r="AB74" s="391">
        <v>0.73325548419384434</v>
      </c>
      <c r="AC74" s="391">
        <v>0.64317106625983256</v>
      </c>
      <c r="AD74" s="391">
        <v>0.60463800000000001</v>
      </c>
      <c r="AE74" s="391">
        <v>0.57653399999999999</v>
      </c>
      <c r="AF74" s="391"/>
      <c r="AG74" s="391"/>
      <c r="AH74" s="391"/>
      <c r="AI74" s="391"/>
      <c r="AJ74" s="391"/>
      <c r="AK74" s="391"/>
      <c r="AL74" s="304"/>
      <c r="AM74" s="304"/>
      <c r="AN74" s="304"/>
      <c r="AO74" s="304"/>
      <c r="AP74" s="304"/>
      <c r="AQ74" s="391"/>
      <c r="AR74" s="304"/>
      <c r="AS74" s="304"/>
      <c r="AT74" s="304"/>
    </row>
    <row r="75" spans="1:224" s="107" customFormat="1" ht="11.25" x14ac:dyDescent="0.2">
      <c r="A75" s="431"/>
      <c r="B75" s="303" t="s">
        <v>128</v>
      </c>
      <c r="C75" s="395"/>
      <c r="D75" s="395"/>
      <c r="E75" s="395"/>
      <c r="F75" s="395"/>
      <c r="G75" s="395"/>
      <c r="H75" s="395"/>
      <c r="I75" s="395"/>
      <c r="J75" s="395"/>
      <c r="K75" s="395"/>
      <c r="L75" s="395"/>
      <c r="M75" s="395"/>
      <c r="N75" s="395"/>
      <c r="O75" s="395"/>
      <c r="P75" s="395"/>
      <c r="Q75" s="395"/>
      <c r="R75" s="395"/>
      <c r="S75" s="395"/>
      <c r="T75" s="395"/>
      <c r="U75" s="395"/>
      <c r="V75" s="395"/>
      <c r="W75" s="395"/>
      <c r="X75" s="395"/>
      <c r="Y75" s="395"/>
      <c r="Z75" s="395"/>
      <c r="AA75" s="395"/>
      <c r="AB75" s="395"/>
      <c r="AC75" s="395"/>
      <c r="AD75" s="395"/>
      <c r="AE75" s="395"/>
      <c r="AF75" s="395"/>
      <c r="AG75" s="395"/>
      <c r="AH75" s="395"/>
      <c r="AI75" s="395"/>
      <c r="AJ75" s="395"/>
      <c r="AK75" s="395"/>
      <c r="AL75" s="306"/>
      <c r="AM75" s="306"/>
      <c r="AN75" s="306"/>
      <c r="AO75" s="306"/>
      <c r="AP75" s="306"/>
      <c r="AQ75" s="395"/>
      <c r="AR75" s="306"/>
      <c r="AS75" s="306"/>
      <c r="AT75" s="306"/>
    </row>
    <row r="76" spans="1:224" s="107" customFormat="1" ht="11.25" x14ac:dyDescent="0.2">
      <c r="A76" s="432"/>
      <c r="B76" s="307" t="s">
        <v>129</v>
      </c>
      <c r="C76" s="396"/>
      <c r="D76" s="396"/>
      <c r="E76" s="396"/>
      <c r="F76" s="396"/>
      <c r="G76" s="396"/>
      <c r="H76" s="396"/>
      <c r="I76" s="396"/>
      <c r="J76" s="396"/>
      <c r="K76" s="396"/>
      <c r="L76" s="396"/>
      <c r="M76" s="396"/>
      <c r="N76" s="396"/>
      <c r="O76" s="396"/>
      <c r="P76" s="396"/>
      <c r="Q76" s="396"/>
      <c r="R76" s="396"/>
      <c r="S76" s="396"/>
      <c r="T76" s="396"/>
      <c r="U76" s="396"/>
      <c r="V76" s="396"/>
      <c r="W76" s="396"/>
      <c r="X76" s="396"/>
      <c r="Y76" s="396"/>
      <c r="Z76" s="396">
        <v>1.3322623100000002</v>
      </c>
      <c r="AA76" s="396">
        <v>1.1064756600000001</v>
      </c>
      <c r="AB76" s="396">
        <v>1.0967536535729057</v>
      </c>
      <c r="AC76" s="396">
        <v>1.0450283054136329</v>
      </c>
      <c r="AD76" s="396">
        <v>1.23332088</v>
      </c>
      <c r="AE76" s="396">
        <v>1.21527462</v>
      </c>
      <c r="AF76" s="396"/>
      <c r="AG76" s="396"/>
      <c r="AH76" s="396"/>
      <c r="AI76" s="396"/>
      <c r="AJ76" s="396"/>
      <c r="AK76" s="396"/>
      <c r="AL76" s="305"/>
      <c r="AM76" s="305"/>
      <c r="AN76" s="305"/>
      <c r="AO76" s="305"/>
      <c r="AP76" s="305"/>
      <c r="AQ76" s="396"/>
      <c r="AR76" s="397"/>
      <c r="AS76" s="397"/>
      <c r="AT76" s="397"/>
    </row>
    <row r="77" spans="1:224" x14ac:dyDescent="0.2">
      <c r="A77" s="310" t="s">
        <v>132</v>
      </c>
      <c r="B77" s="310" t="s">
        <v>133</v>
      </c>
      <c r="C77" s="308"/>
      <c r="D77" s="308"/>
      <c r="E77" s="308"/>
      <c r="F77" s="308"/>
      <c r="G77" s="310"/>
      <c r="H77" s="308"/>
      <c r="I77" s="308"/>
      <c r="J77" s="308"/>
      <c r="K77" s="308"/>
      <c r="L77" s="308"/>
      <c r="M77" s="308"/>
      <c r="N77" s="308"/>
      <c r="O77" s="308"/>
      <c r="P77" s="308"/>
      <c r="Q77" s="308"/>
      <c r="R77" s="308"/>
      <c r="S77" s="308"/>
      <c r="T77" s="308"/>
      <c r="U77" s="308"/>
      <c r="V77" s="308"/>
      <c r="W77" s="308"/>
      <c r="X77" s="308"/>
      <c r="Y77" s="308"/>
      <c r="Z77" s="308"/>
      <c r="AA77" s="308"/>
      <c r="AB77" s="308"/>
      <c r="AC77" s="308"/>
      <c r="AD77" s="308"/>
      <c r="AE77" s="308"/>
      <c r="AF77" s="308"/>
      <c r="AG77" s="308"/>
      <c r="AH77" s="308"/>
      <c r="AI77" s="308"/>
      <c r="AJ77" s="308"/>
      <c r="AK77" s="308"/>
      <c r="AL77" s="308"/>
      <c r="AM77" s="308"/>
      <c r="AN77" s="308"/>
      <c r="AQ77" s="308"/>
      <c r="AR77" s="308"/>
      <c r="AS77" s="308"/>
      <c r="AT77" s="308"/>
      <c r="AU77" s="308"/>
      <c r="AV77" s="308"/>
      <c r="AW77" s="308"/>
      <c r="AX77" s="308"/>
      <c r="AY77" s="308"/>
      <c r="AZ77" s="308"/>
      <c r="BA77" s="308"/>
      <c r="BB77" s="308"/>
      <c r="BC77" s="308"/>
      <c r="BD77" s="308"/>
      <c r="BE77" s="308"/>
      <c r="BF77" s="308"/>
      <c r="BG77" s="308"/>
      <c r="BH77" s="308"/>
      <c r="BI77" s="308"/>
      <c r="BJ77" s="308"/>
      <c r="BK77" s="308"/>
      <c r="BL77" s="308"/>
      <c r="BM77" s="308"/>
      <c r="BN77" s="308"/>
      <c r="BO77" s="308"/>
      <c r="BP77" s="308"/>
      <c r="BQ77" s="308"/>
      <c r="BR77" s="308"/>
      <c r="BS77" s="308"/>
      <c r="BT77" s="308"/>
      <c r="BU77" s="308"/>
      <c r="BV77" s="308"/>
      <c r="BW77" s="308"/>
      <c r="BX77" s="308"/>
      <c r="BY77" s="308"/>
      <c r="BZ77" s="308"/>
      <c r="CA77" s="308"/>
      <c r="CB77" s="308"/>
      <c r="CC77" s="308"/>
      <c r="CD77" s="308"/>
      <c r="CE77" s="308"/>
      <c r="CF77" s="308"/>
      <c r="CG77" s="308"/>
      <c r="CH77" s="308"/>
      <c r="CI77" s="308"/>
      <c r="CJ77" s="308"/>
      <c r="CK77" s="308"/>
      <c r="CL77" s="308"/>
      <c r="CM77" s="308"/>
      <c r="CN77" s="308"/>
      <c r="CO77" s="308"/>
      <c r="CP77" s="308"/>
      <c r="CQ77" s="308"/>
      <c r="CR77" s="308"/>
      <c r="CS77" s="308"/>
      <c r="CT77" s="308"/>
      <c r="CU77" s="308"/>
      <c r="CV77" s="308"/>
      <c r="CW77" s="308"/>
      <c r="CX77" s="308"/>
      <c r="CY77" s="308"/>
      <c r="CZ77" s="308"/>
      <c r="DA77" s="308"/>
      <c r="DB77" s="308"/>
      <c r="DC77" s="308"/>
      <c r="DD77" s="308"/>
      <c r="DE77" s="308"/>
      <c r="DF77" s="308"/>
      <c r="DG77" s="308"/>
      <c r="DH77" s="308"/>
      <c r="DI77" s="308"/>
      <c r="DJ77" s="308"/>
      <c r="DK77" s="308"/>
      <c r="DL77" s="308"/>
      <c r="DM77" s="308"/>
      <c r="DN77" s="308"/>
      <c r="DO77" s="308"/>
      <c r="DP77" s="308"/>
      <c r="DQ77" s="308"/>
      <c r="DR77" s="308"/>
      <c r="DS77" s="308"/>
      <c r="DT77" s="308"/>
      <c r="DU77" s="308"/>
      <c r="DV77" s="308"/>
      <c r="DW77" s="308"/>
      <c r="DX77" s="308"/>
      <c r="DY77" s="308"/>
      <c r="DZ77" s="308"/>
      <c r="EA77" s="308"/>
      <c r="EB77" s="308"/>
      <c r="EC77" s="308"/>
      <c r="ED77" s="308"/>
      <c r="EE77" s="308"/>
      <c r="EF77" s="308"/>
      <c r="EG77" s="308"/>
      <c r="EH77" s="308"/>
      <c r="EI77" s="308"/>
      <c r="EJ77" s="308"/>
      <c r="EK77" s="308"/>
      <c r="EL77" s="308"/>
      <c r="EM77" s="308"/>
      <c r="EN77" s="308"/>
      <c r="EO77" s="308"/>
      <c r="EP77" s="308"/>
      <c r="EQ77" s="308"/>
      <c r="ER77" s="308"/>
      <c r="ES77" s="308"/>
      <c r="ET77" s="308"/>
      <c r="EU77" s="308"/>
      <c r="EV77" s="308"/>
      <c r="EW77" s="308"/>
      <c r="EX77" s="308"/>
      <c r="EY77" s="308"/>
      <c r="EZ77" s="308"/>
      <c r="FA77" s="308"/>
      <c r="FB77" s="308"/>
      <c r="FC77" s="308"/>
      <c r="FD77" s="308"/>
      <c r="FE77" s="308"/>
      <c r="FF77" s="308"/>
      <c r="FG77" s="308"/>
      <c r="FH77" s="308"/>
      <c r="FI77" s="308"/>
      <c r="FJ77" s="308"/>
      <c r="FK77" s="308"/>
      <c r="FL77" s="308"/>
      <c r="FM77" s="308"/>
      <c r="FN77" s="308"/>
      <c r="FO77" s="308"/>
      <c r="FP77" s="308"/>
      <c r="FQ77" s="308"/>
      <c r="FR77" s="308"/>
      <c r="FS77" s="308"/>
      <c r="FT77" s="308"/>
      <c r="FU77" s="308"/>
      <c r="FV77" s="308"/>
      <c r="FW77" s="308"/>
      <c r="FX77" s="308"/>
      <c r="FY77" s="308"/>
      <c r="FZ77" s="308"/>
      <c r="GA77" s="308"/>
      <c r="GB77" s="308"/>
      <c r="GC77" s="308"/>
      <c r="GD77" s="308"/>
      <c r="GE77" s="308"/>
      <c r="GF77" s="308"/>
      <c r="GG77" s="308"/>
      <c r="GH77" s="308"/>
      <c r="GI77" s="308"/>
      <c r="GJ77" s="308"/>
      <c r="GK77" s="308"/>
      <c r="GL77" s="308"/>
      <c r="GM77" s="308"/>
      <c r="GN77" s="308"/>
      <c r="GO77" s="308"/>
      <c r="GP77" s="308"/>
      <c r="GQ77" s="308"/>
      <c r="GR77" s="308"/>
      <c r="GS77" s="308"/>
      <c r="GT77" s="308"/>
      <c r="GU77" s="308"/>
      <c r="GV77" s="308"/>
      <c r="GW77" s="308"/>
      <c r="GX77" s="308"/>
      <c r="GY77" s="308"/>
      <c r="GZ77" s="308"/>
      <c r="HA77" s="308"/>
      <c r="HB77" s="308"/>
      <c r="HC77" s="308"/>
      <c r="HD77" s="308"/>
      <c r="HE77" s="308"/>
      <c r="HF77" s="308"/>
      <c r="HG77" s="308"/>
      <c r="HH77" s="308"/>
      <c r="HI77" s="308"/>
      <c r="HJ77" s="308"/>
      <c r="HK77" s="308"/>
      <c r="HL77" s="308"/>
      <c r="HM77" s="308"/>
      <c r="HN77" s="308"/>
      <c r="HO77" s="308"/>
      <c r="HP77" s="308"/>
    </row>
    <row r="78" spans="1:224" x14ac:dyDescent="0.2">
      <c r="A78" s="310" t="s">
        <v>127</v>
      </c>
      <c r="B78" s="310" t="s">
        <v>379</v>
      </c>
      <c r="C78" s="308"/>
      <c r="D78" s="308"/>
      <c r="E78" s="308"/>
      <c r="F78" s="308"/>
      <c r="G78" s="310"/>
      <c r="H78" s="308"/>
      <c r="I78" s="308"/>
      <c r="J78" s="308"/>
      <c r="K78" s="308"/>
      <c r="L78" s="308"/>
      <c r="M78" s="308"/>
      <c r="N78" s="308"/>
      <c r="O78" s="308"/>
      <c r="P78" s="308"/>
      <c r="Q78" s="308"/>
      <c r="R78" s="308"/>
      <c r="S78" s="308"/>
      <c r="T78" s="308"/>
      <c r="U78" s="308"/>
      <c r="V78" s="308"/>
      <c r="W78" s="308"/>
      <c r="X78" s="308"/>
      <c r="Y78" s="308"/>
      <c r="Z78" s="308"/>
      <c r="AA78" s="308"/>
      <c r="AB78" s="308"/>
      <c r="AC78" s="308"/>
      <c r="AD78" s="308"/>
      <c r="AE78" s="308"/>
      <c r="AF78" s="308"/>
      <c r="AG78" s="308"/>
      <c r="AH78" s="308"/>
      <c r="AI78" s="308"/>
      <c r="AJ78" s="308"/>
      <c r="AK78" s="308"/>
      <c r="AL78" s="308"/>
      <c r="AM78" s="308"/>
      <c r="AN78" s="308"/>
      <c r="AQ78" s="308"/>
      <c r="AR78" s="308"/>
      <c r="AS78" s="308"/>
      <c r="AT78" s="308"/>
      <c r="AU78" s="308"/>
      <c r="AV78" s="308"/>
      <c r="AW78" s="308"/>
      <c r="AX78" s="308"/>
      <c r="AY78" s="308"/>
      <c r="AZ78" s="308"/>
      <c r="BA78" s="308"/>
      <c r="BB78" s="308"/>
      <c r="BC78" s="308"/>
      <c r="BD78" s="308"/>
      <c r="BE78" s="308"/>
      <c r="BF78" s="308"/>
      <c r="BG78" s="308"/>
      <c r="BH78" s="308"/>
      <c r="BI78" s="308"/>
      <c r="BJ78" s="308"/>
      <c r="BK78" s="308"/>
      <c r="BL78" s="308"/>
      <c r="BM78" s="308"/>
      <c r="BN78" s="308"/>
      <c r="BO78" s="308"/>
      <c r="BP78" s="308"/>
      <c r="BQ78" s="308"/>
      <c r="BR78" s="308"/>
      <c r="BS78" s="308"/>
      <c r="BT78" s="308"/>
      <c r="BU78" s="308"/>
      <c r="BV78" s="308"/>
      <c r="BW78" s="308"/>
      <c r="BX78" s="308"/>
      <c r="BY78" s="308"/>
      <c r="BZ78" s="308"/>
      <c r="CA78" s="308"/>
      <c r="CB78" s="308"/>
      <c r="CC78" s="308"/>
      <c r="CD78" s="308"/>
      <c r="CE78" s="308"/>
      <c r="CF78" s="308"/>
      <c r="CG78" s="308"/>
      <c r="CH78" s="308"/>
      <c r="CI78" s="308"/>
      <c r="CJ78" s="308"/>
      <c r="CK78" s="308"/>
      <c r="CL78" s="308"/>
      <c r="CM78" s="308"/>
      <c r="CN78" s="308"/>
      <c r="CO78" s="308"/>
      <c r="CP78" s="308"/>
      <c r="CQ78" s="308"/>
      <c r="CR78" s="308"/>
      <c r="CS78" s="308"/>
      <c r="CT78" s="308"/>
      <c r="CU78" s="308"/>
      <c r="CV78" s="308"/>
      <c r="CW78" s="308"/>
      <c r="CX78" s="308"/>
      <c r="CY78" s="308"/>
      <c r="CZ78" s="308"/>
      <c r="DA78" s="308"/>
      <c r="DB78" s="308"/>
      <c r="DC78" s="308"/>
      <c r="DD78" s="308"/>
      <c r="DE78" s="308"/>
      <c r="DF78" s="308"/>
      <c r="DG78" s="308"/>
      <c r="DH78" s="308"/>
      <c r="DI78" s="308"/>
      <c r="DJ78" s="308"/>
      <c r="DK78" s="308"/>
      <c r="DL78" s="308"/>
      <c r="DM78" s="308"/>
      <c r="DN78" s="308"/>
      <c r="DO78" s="308"/>
      <c r="DP78" s="308"/>
      <c r="DQ78" s="308"/>
      <c r="DR78" s="308"/>
      <c r="DS78" s="308"/>
      <c r="DT78" s="308"/>
      <c r="DU78" s="308"/>
      <c r="DV78" s="308"/>
      <c r="DW78" s="308"/>
      <c r="DX78" s="308"/>
      <c r="DY78" s="308"/>
      <c r="DZ78" s="308"/>
      <c r="EA78" s="308"/>
      <c r="EB78" s="308"/>
      <c r="EC78" s="308"/>
      <c r="ED78" s="308"/>
      <c r="EE78" s="308"/>
      <c r="EF78" s="308"/>
      <c r="EG78" s="308"/>
      <c r="EH78" s="308"/>
      <c r="EI78" s="308"/>
      <c r="EJ78" s="308"/>
      <c r="EK78" s="308"/>
      <c r="EL78" s="308"/>
      <c r="EM78" s="308"/>
      <c r="EN78" s="308"/>
      <c r="EO78" s="308"/>
      <c r="EP78" s="308"/>
      <c r="EQ78" s="308"/>
      <c r="ER78" s="308"/>
      <c r="ES78" s="308"/>
      <c r="ET78" s="308"/>
      <c r="EU78" s="308"/>
      <c r="EV78" s="308"/>
      <c r="EW78" s="308"/>
      <c r="EX78" s="308"/>
      <c r="EY78" s="308"/>
      <c r="EZ78" s="308"/>
      <c r="FA78" s="308"/>
      <c r="FB78" s="308"/>
      <c r="FC78" s="308"/>
      <c r="FD78" s="308"/>
      <c r="FE78" s="308"/>
      <c r="FF78" s="308"/>
      <c r="FG78" s="308"/>
      <c r="FH78" s="308"/>
      <c r="FI78" s="308"/>
      <c r="FJ78" s="308"/>
      <c r="FK78" s="308"/>
      <c r="FL78" s="308"/>
      <c r="FM78" s="308"/>
      <c r="FN78" s="308"/>
      <c r="FO78" s="308"/>
      <c r="FP78" s="308"/>
      <c r="FQ78" s="308"/>
      <c r="FR78" s="308"/>
      <c r="FS78" s="308"/>
      <c r="FT78" s="308"/>
      <c r="FU78" s="308"/>
      <c r="FV78" s="308"/>
      <c r="FW78" s="308"/>
      <c r="FX78" s="308"/>
      <c r="FY78" s="308"/>
      <c r="FZ78" s="308"/>
      <c r="GA78" s="308"/>
      <c r="GB78" s="308"/>
      <c r="GC78" s="308"/>
      <c r="GD78" s="308"/>
      <c r="GE78" s="308"/>
      <c r="GF78" s="308"/>
      <c r="GG78" s="308"/>
      <c r="GH78" s="308"/>
      <c r="GI78" s="308"/>
      <c r="GJ78" s="308"/>
      <c r="GK78" s="308"/>
      <c r="GL78" s="308"/>
      <c r="GM78" s="308"/>
      <c r="GN78" s="308"/>
      <c r="GO78" s="308"/>
      <c r="GP78" s="308"/>
      <c r="GQ78" s="308"/>
      <c r="GR78" s="308"/>
      <c r="GS78" s="308"/>
      <c r="GT78" s="308"/>
      <c r="GU78" s="308"/>
      <c r="GV78" s="308"/>
      <c r="GW78" s="308"/>
      <c r="GX78" s="308"/>
      <c r="GY78" s="308"/>
      <c r="GZ78" s="308"/>
      <c r="HA78" s="308"/>
      <c r="HB78" s="308"/>
      <c r="HC78" s="308"/>
      <c r="HD78" s="308"/>
      <c r="HE78" s="308"/>
      <c r="HF78" s="308"/>
      <c r="HG78" s="308"/>
      <c r="HH78" s="308"/>
      <c r="HI78" s="308"/>
      <c r="HJ78" s="308"/>
      <c r="HK78" s="308"/>
      <c r="HL78" s="308"/>
      <c r="HM78" s="308"/>
      <c r="HN78" s="308"/>
      <c r="HO78" s="308"/>
      <c r="HP78" s="308"/>
    </row>
    <row r="79" spans="1:224" x14ac:dyDescent="0.2">
      <c r="A79" s="310" t="s">
        <v>128</v>
      </c>
      <c r="B79" s="310" t="s">
        <v>364</v>
      </c>
      <c r="C79" s="308"/>
      <c r="D79" s="308"/>
      <c r="E79" s="308"/>
      <c r="F79" s="308"/>
      <c r="G79" s="310"/>
      <c r="H79" s="308"/>
      <c r="I79" s="308"/>
      <c r="J79" s="308"/>
      <c r="K79" s="308"/>
      <c r="L79" s="308"/>
      <c r="M79" s="308"/>
      <c r="N79" s="308"/>
      <c r="O79" s="308"/>
      <c r="P79" s="308"/>
      <c r="Q79" s="308"/>
      <c r="R79" s="308"/>
      <c r="S79" s="308"/>
      <c r="T79" s="308"/>
      <c r="U79" s="308"/>
      <c r="V79" s="308"/>
      <c r="W79" s="308"/>
      <c r="X79" s="308"/>
      <c r="Y79" s="308"/>
      <c r="Z79" s="308"/>
      <c r="AA79" s="308"/>
      <c r="AB79" s="308"/>
      <c r="AC79" s="308"/>
      <c r="AD79" s="308"/>
      <c r="AE79" s="308"/>
      <c r="AF79" s="308"/>
      <c r="AG79" s="308"/>
      <c r="AH79" s="308"/>
      <c r="AI79" s="308"/>
      <c r="AJ79" s="308"/>
      <c r="AK79" s="308"/>
      <c r="AL79" s="308"/>
      <c r="AM79" s="308"/>
      <c r="AN79" s="308"/>
      <c r="AQ79" s="308"/>
      <c r="AR79" s="308"/>
      <c r="AS79" s="308"/>
      <c r="AT79" s="308"/>
      <c r="AU79" s="308"/>
      <c r="AV79" s="308"/>
      <c r="AW79" s="308"/>
      <c r="AX79" s="308"/>
      <c r="AY79" s="308"/>
      <c r="AZ79" s="308"/>
      <c r="BA79" s="308"/>
      <c r="BB79" s="308"/>
      <c r="BC79" s="308"/>
      <c r="BD79" s="308"/>
      <c r="BE79" s="308"/>
      <c r="BF79" s="308"/>
      <c r="BG79" s="308"/>
      <c r="BH79" s="308"/>
      <c r="BI79" s="308"/>
      <c r="BJ79" s="308"/>
      <c r="BK79" s="308"/>
      <c r="BL79" s="308"/>
      <c r="BM79" s="308"/>
      <c r="BN79" s="308"/>
      <c r="BO79" s="308"/>
      <c r="BP79" s="308"/>
      <c r="BQ79" s="308"/>
      <c r="BR79" s="308"/>
      <c r="BS79" s="308"/>
      <c r="BT79" s="308"/>
      <c r="BU79" s="308"/>
      <c r="BV79" s="308"/>
      <c r="BW79" s="308"/>
      <c r="BX79" s="308"/>
      <c r="BY79" s="308"/>
      <c r="BZ79" s="308"/>
      <c r="CA79" s="308"/>
      <c r="CB79" s="308"/>
      <c r="CC79" s="308"/>
      <c r="CD79" s="308"/>
      <c r="CE79" s="308"/>
      <c r="CF79" s="308"/>
      <c r="CG79" s="308"/>
      <c r="CH79" s="308"/>
      <c r="CI79" s="308"/>
      <c r="CJ79" s="308"/>
      <c r="CK79" s="308"/>
      <c r="CL79" s="308"/>
      <c r="CM79" s="308"/>
      <c r="CN79" s="308"/>
      <c r="CO79" s="308"/>
      <c r="CP79" s="308"/>
      <c r="CQ79" s="308"/>
      <c r="CR79" s="308"/>
      <c r="CS79" s="308"/>
      <c r="CT79" s="308"/>
      <c r="CU79" s="308"/>
      <c r="CV79" s="308"/>
      <c r="CW79" s="308"/>
      <c r="CX79" s="308"/>
      <c r="CY79" s="308"/>
      <c r="CZ79" s="308"/>
      <c r="DA79" s="308"/>
      <c r="DB79" s="308"/>
      <c r="DC79" s="308"/>
      <c r="DD79" s="308"/>
      <c r="DE79" s="308"/>
      <c r="DF79" s="308"/>
      <c r="DG79" s="308"/>
      <c r="DH79" s="308"/>
      <c r="DI79" s="308"/>
      <c r="DJ79" s="308"/>
      <c r="DK79" s="308"/>
      <c r="DL79" s="308"/>
      <c r="DM79" s="308"/>
      <c r="DN79" s="308"/>
      <c r="DO79" s="308"/>
      <c r="DP79" s="308"/>
      <c r="DQ79" s="308"/>
      <c r="DR79" s="308"/>
      <c r="DS79" s="308"/>
      <c r="DT79" s="308"/>
      <c r="DU79" s="308"/>
      <c r="DV79" s="308"/>
      <c r="DW79" s="308"/>
      <c r="DX79" s="308"/>
      <c r="DY79" s="308"/>
      <c r="DZ79" s="308"/>
      <c r="EA79" s="308"/>
      <c r="EB79" s="308"/>
      <c r="EC79" s="308"/>
      <c r="ED79" s="308"/>
      <c r="EE79" s="308"/>
      <c r="EF79" s="308"/>
      <c r="EG79" s="308"/>
      <c r="EH79" s="308"/>
      <c r="EI79" s="308"/>
      <c r="EJ79" s="308"/>
      <c r="EK79" s="308"/>
      <c r="EL79" s="308"/>
      <c r="EM79" s="308"/>
      <c r="EN79" s="308"/>
      <c r="EO79" s="308"/>
      <c r="EP79" s="308"/>
      <c r="EQ79" s="308"/>
      <c r="ER79" s="308"/>
      <c r="ES79" s="308"/>
      <c r="ET79" s="308"/>
      <c r="EU79" s="308"/>
      <c r="EV79" s="308"/>
      <c r="EW79" s="308"/>
      <c r="EX79" s="308"/>
      <c r="EY79" s="308"/>
      <c r="EZ79" s="308"/>
      <c r="FA79" s="308"/>
      <c r="FB79" s="308"/>
      <c r="FC79" s="308"/>
      <c r="FD79" s="308"/>
      <c r="FE79" s="308"/>
      <c r="FF79" s="308"/>
      <c r="FG79" s="308"/>
      <c r="FH79" s="308"/>
      <c r="FI79" s="308"/>
      <c r="FJ79" s="308"/>
      <c r="FK79" s="308"/>
      <c r="FL79" s="308"/>
      <c r="FM79" s="308"/>
      <c r="FN79" s="308"/>
      <c r="FO79" s="308"/>
      <c r="FP79" s="308"/>
      <c r="FQ79" s="308"/>
      <c r="FR79" s="308"/>
      <c r="FS79" s="308"/>
      <c r="FT79" s="308"/>
      <c r="FU79" s="308"/>
      <c r="FV79" s="308"/>
      <c r="FW79" s="308"/>
      <c r="FX79" s="308"/>
      <c r="FY79" s="308"/>
      <c r="FZ79" s="308"/>
      <c r="GA79" s="308"/>
      <c r="GB79" s="308"/>
      <c r="GC79" s="308"/>
      <c r="GD79" s="308"/>
      <c r="GE79" s="308"/>
      <c r="GF79" s="308"/>
      <c r="GG79" s="308"/>
      <c r="GH79" s="308"/>
      <c r="GI79" s="308"/>
      <c r="GJ79" s="308"/>
      <c r="GK79" s="308"/>
      <c r="GL79" s="308"/>
      <c r="GM79" s="308"/>
      <c r="GN79" s="308"/>
      <c r="GO79" s="308"/>
      <c r="GP79" s="308"/>
      <c r="GQ79" s="308"/>
      <c r="GR79" s="308"/>
      <c r="GS79" s="308"/>
      <c r="GT79" s="308"/>
      <c r="GU79" s="308"/>
      <c r="GV79" s="308"/>
      <c r="GW79" s="308"/>
      <c r="GX79" s="308"/>
      <c r="GY79" s="308"/>
      <c r="GZ79" s="308"/>
      <c r="HA79" s="308"/>
      <c r="HB79" s="308"/>
      <c r="HC79" s="308"/>
      <c r="HD79" s="308"/>
      <c r="HE79" s="308"/>
      <c r="HF79" s="308"/>
      <c r="HG79" s="308"/>
      <c r="HH79" s="308"/>
      <c r="HI79" s="308"/>
      <c r="HJ79" s="308"/>
      <c r="HK79" s="308"/>
      <c r="HL79" s="308"/>
      <c r="HM79" s="308"/>
      <c r="HN79" s="308"/>
      <c r="HO79" s="308"/>
      <c r="HP79" s="308"/>
    </row>
    <row r="80" spans="1:224" x14ac:dyDescent="0.2">
      <c r="A80" s="310" t="s">
        <v>129</v>
      </c>
      <c r="B80" s="310" t="s">
        <v>142</v>
      </c>
      <c r="C80" s="308"/>
      <c r="D80" s="308"/>
      <c r="E80" s="308"/>
      <c r="F80" s="308"/>
      <c r="G80" s="310"/>
      <c r="H80" s="308"/>
      <c r="I80" s="308"/>
      <c r="J80" s="308"/>
      <c r="K80" s="308"/>
      <c r="L80" s="308"/>
      <c r="M80" s="308"/>
      <c r="N80" s="308"/>
      <c r="O80" s="308"/>
      <c r="P80" s="308"/>
      <c r="Q80" s="308"/>
      <c r="R80" s="308"/>
      <c r="S80" s="308"/>
      <c r="T80" s="308"/>
      <c r="U80" s="308"/>
      <c r="V80" s="308"/>
      <c r="W80" s="308"/>
      <c r="X80" s="308"/>
      <c r="Y80" s="308"/>
      <c r="Z80" s="308"/>
      <c r="AA80" s="308"/>
      <c r="AB80" s="308"/>
      <c r="AC80" s="308"/>
      <c r="AD80" s="308"/>
      <c r="AE80" s="308"/>
      <c r="AF80" s="308"/>
      <c r="AG80" s="308"/>
      <c r="AH80" s="308"/>
      <c r="AI80" s="308"/>
      <c r="AJ80" s="308"/>
      <c r="AK80" s="308"/>
      <c r="AL80" s="308"/>
      <c r="AM80" s="308"/>
      <c r="AN80" s="308"/>
      <c r="AQ80" s="308"/>
      <c r="AR80" s="308"/>
      <c r="AS80" s="308"/>
      <c r="AT80" s="308"/>
      <c r="AU80" s="308"/>
      <c r="AV80" s="308"/>
      <c r="AW80" s="308"/>
      <c r="AX80" s="308"/>
      <c r="AY80" s="308"/>
      <c r="AZ80" s="308"/>
      <c r="BA80" s="308"/>
      <c r="BB80" s="308"/>
      <c r="BC80" s="308"/>
      <c r="BD80" s="308"/>
      <c r="BE80" s="308"/>
      <c r="BF80" s="308"/>
      <c r="BG80" s="308"/>
      <c r="BH80" s="308"/>
      <c r="BI80" s="308"/>
      <c r="BJ80" s="308"/>
      <c r="BK80" s="308"/>
      <c r="BL80" s="308"/>
      <c r="BM80" s="308"/>
      <c r="BN80" s="308"/>
      <c r="BO80" s="308"/>
      <c r="BP80" s="308"/>
      <c r="BQ80" s="308"/>
      <c r="BR80" s="308"/>
      <c r="BS80" s="308"/>
      <c r="BT80" s="308"/>
      <c r="BU80" s="308"/>
      <c r="BV80" s="308"/>
      <c r="BW80" s="308"/>
      <c r="BX80" s="308"/>
      <c r="BY80" s="308"/>
      <c r="BZ80" s="308"/>
      <c r="CA80" s="308"/>
      <c r="CB80" s="308"/>
      <c r="CC80" s="308"/>
      <c r="CD80" s="308"/>
      <c r="CE80" s="308"/>
      <c r="CF80" s="308"/>
      <c r="CG80" s="308"/>
      <c r="CH80" s="308"/>
      <c r="CI80" s="308"/>
      <c r="CJ80" s="308"/>
      <c r="CK80" s="308"/>
      <c r="CL80" s="308"/>
      <c r="CM80" s="308"/>
      <c r="CN80" s="308"/>
      <c r="CO80" s="308"/>
      <c r="CP80" s="308"/>
      <c r="CQ80" s="308"/>
      <c r="CR80" s="308"/>
      <c r="CS80" s="308"/>
      <c r="CT80" s="308"/>
      <c r="CU80" s="308"/>
      <c r="CV80" s="308"/>
      <c r="CW80" s="308"/>
      <c r="CX80" s="308"/>
      <c r="CY80" s="308"/>
      <c r="CZ80" s="308"/>
      <c r="DA80" s="308"/>
      <c r="DB80" s="308"/>
      <c r="DC80" s="308"/>
      <c r="DD80" s="308"/>
      <c r="DE80" s="308"/>
      <c r="DF80" s="308"/>
      <c r="DG80" s="308"/>
      <c r="DH80" s="308"/>
      <c r="DI80" s="308"/>
      <c r="DJ80" s="308"/>
      <c r="DK80" s="308"/>
      <c r="DL80" s="308"/>
      <c r="DM80" s="308"/>
      <c r="DN80" s="308"/>
      <c r="DO80" s="308"/>
      <c r="DP80" s="308"/>
      <c r="DQ80" s="308"/>
      <c r="DR80" s="308"/>
      <c r="DS80" s="308"/>
      <c r="DT80" s="308"/>
      <c r="DU80" s="308"/>
      <c r="DV80" s="308"/>
      <c r="DW80" s="308"/>
      <c r="DX80" s="308"/>
      <c r="DY80" s="308"/>
      <c r="DZ80" s="308"/>
      <c r="EA80" s="308"/>
      <c r="EB80" s="308"/>
      <c r="EC80" s="308"/>
      <c r="ED80" s="308"/>
      <c r="EE80" s="308"/>
      <c r="EF80" s="308"/>
      <c r="EG80" s="308"/>
      <c r="EH80" s="308"/>
      <c r="EI80" s="308"/>
      <c r="EJ80" s="308"/>
      <c r="EK80" s="308"/>
      <c r="EL80" s="308"/>
      <c r="EM80" s="308"/>
      <c r="EN80" s="308"/>
      <c r="EO80" s="308"/>
      <c r="EP80" s="308"/>
      <c r="EQ80" s="308"/>
      <c r="ER80" s="308"/>
      <c r="ES80" s="308"/>
      <c r="ET80" s="308"/>
      <c r="EU80" s="308"/>
      <c r="EV80" s="308"/>
      <c r="EW80" s="308"/>
      <c r="EX80" s="308"/>
      <c r="EY80" s="308"/>
      <c r="EZ80" s="308"/>
      <c r="FA80" s="308"/>
      <c r="FB80" s="308"/>
      <c r="FC80" s="308"/>
      <c r="FD80" s="308"/>
      <c r="FE80" s="308"/>
      <c r="FF80" s="308"/>
      <c r="FG80" s="308"/>
      <c r="FH80" s="308"/>
      <c r="FI80" s="308"/>
      <c r="FJ80" s="308"/>
      <c r="FK80" s="308"/>
      <c r="FL80" s="308"/>
      <c r="FM80" s="308"/>
      <c r="FN80" s="308"/>
      <c r="FO80" s="308"/>
      <c r="FP80" s="308"/>
      <c r="FQ80" s="308"/>
      <c r="FR80" s="308"/>
      <c r="FS80" s="308"/>
      <c r="FT80" s="308"/>
      <c r="FU80" s="308"/>
      <c r="FV80" s="308"/>
      <c r="FW80" s="308"/>
      <c r="FX80" s="308"/>
      <c r="FY80" s="308"/>
      <c r="FZ80" s="308"/>
      <c r="GA80" s="308"/>
      <c r="GB80" s="308"/>
      <c r="GC80" s="308"/>
      <c r="GD80" s="308"/>
      <c r="GE80" s="308"/>
      <c r="GF80" s="308"/>
      <c r="GG80" s="308"/>
      <c r="GH80" s="308"/>
      <c r="GI80" s="308"/>
      <c r="GJ80" s="308"/>
      <c r="GK80" s="308"/>
      <c r="GL80" s="308"/>
      <c r="GM80" s="308"/>
      <c r="GN80" s="308"/>
      <c r="GO80" s="308"/>
      <c r="GP80" s="308"/>
      <c r="GQ80" s="308"/>
      <c r="GR80" s="308"/>
      <c r="GS80" s="308"/>
      <c r="GT80" s="308"/>
      <c r="GU80" s="308"/>
      <c r="GV80" s="308"/>
      <c r="GW80" s="308"/>
      <c r="GX80" s="308"/>
      <c r="GY80" s="308"/>
      <c r="GZ80" s="308"/>
      <c r="HA80" s="308"/>
      <c r="HB80" s="308"/>
      <c r="HC80" s="308"/>
      <c r="HD80" s="308"/>
      <c r="HE80" s="308"/>
      <c r="HF80" s="308"/>
      <c r="HG80" s="308"/>
      <c r="HH80" s="308"/>
      <c r="HI80" s="308"/>
      <c r="HJ80" s="308"/>
      <c r="HK80" s="308"/>
      <c r="HL80" s="308"/>
      <c r="HM80" s="308"/>
      <c r="HN80" s="308"/>
      <c r="HO80" s="308"/>
      <c r="HP80" s="308"/>
    </row>
    <row r="81" spans="1:224" x14ac:dyDescent="0.2">
      <c r="A81" s="310" t="s">
        <v>141</v>
      </c>
      <c r="B81" s="310"/>
      <c r="C81" s="308"/>
      <c r="D81" s="308"/>
      <c r="E81" s="308"/>
      <c r="F81" s="308"/>
      <c r="G81" s="310"/>
      <c r="H81" s="308"/>
      <c r="I81" s="308"/>
      <c r="J81" s="308"/>
      <c r="K81" s="308"/>
      <c r="L81" s="308"/>
      <c r="M81" s="308"/>
      <c r="N81" s="308"/>
      <c r="O81" s="308"/>
      <c r="P81" s="308"/>
      <c r="Q81" s="308"/>
      <c r="R81" s="308"/>
      <c r="S81" s="308"/>
      <c r="T81" s="308"/>
      <c r="U81" s="308"/>
      <c r="V81" s="308"/>
      <c r="W81" s="308"/>
      <c r="X81" s="308"/>
      <c r="Y81" s="308"/>
      <c r="Z81" s="308"/>
      <c r="AA81" s="308"/>
      <c r="AB81" s="308"/>
      <c r="AC81" s="308"/>
      <c r="AD81" s="308"/>
      <c r="AE81" s="308"/>
      <c r="AF81" s="308"/>
      <c r="AG81" s="308"/>
      <c r="AH81" s="308"/>
      <c r="AI81" s="308"/>
      <c r="AJ81" s="308"/>
      <c r="AK81" s="308"/>
      <c r="AL81" s="308"/>
      <c r="AM81" s="308"/>
      <c r="AN81" s="308"/>
      <c r="AQ81" s="308"/>
      <c r="AR81" s="308"/>
      <c r="AS81" s="308"/>
      <c r="AT81" s="308"/>
      <c r="AU81" s="308"/>
      <c r="AV81" s="308"/>
      <c r="AW81" s="308"/>
      <c r="AX81" s="308"/>
      <c r="AY81" s="308"/>
      <c r="AZ81" s="308"/>
      <c r="BA81" s="308"/>
      <c r="BB81" s="308"/>
      <c r="BC81" s="308"/>
      <c r="BD81" s="308"/>
      <c r="BE81" s="308"/>
      <c r="BF81" s="308"/>
      <c r="BG81" s="308"/>
      <c r="BH81" s="308"/>
      <c r="BI81" s="308"/>
      <c r="BJ81" s="308"/>
      <c r="BK81" s="308"/>
      <c r="BL81" s="308"/>
      <c r="BM81" s="308"/>
      <c r="BN81" s="308"/>
      <c r="BO81" s="308"/>
      <c r="BP81" s="308"/>
      <c r="BQ81" s="308"/>
      <c r="BR81" s="308"/>
      <c r="BS81" s="308"/>
      <c r="BT81" s="308"/>
      <c r="BU81" s="308"/>
      <c r="BV81" s="308"/>
      <c r="BW81" s="308"/>
      <c r="BX81" s="308"/>
      <c r="BY81" s="308"/>
      <c r="BZ81" s="308"/>
      <c r="CA81" s="308"/>
      <c r="CB81" s="308"/>
      <c r="CC81" s="308"/>
      <c r="CD81" s="308"/>
      <c r="CE81" s="308"/>
      <c r="CF81" s="308"/>
      <c r="CG81" s="308"/>
      <c r="CH81" s="308"/>
      <c r="CI81" s="308"/>
      <c r="CJ81" s="308"/>
      <c r="CK81" s="308"/>
      <c r="CL81" s="308"/>
      <c r="CM81" s="308"/>
      <c r="CN81" s="308"/>
      <c r="CO81" s="308"/>
      <c r="CP81" s="308"/>
      <c r="CQ81" s="308"/>
      <c r="CR81" s="308"/>
      <c r="CS81" s="308"/>
      <c r="CT81" s="308"/>
      <c r="CU81" s="308"/>
      <c r="CV81" s="308"/>
      <c r="CW81" s="308"/>
      <c r="CX81" s="308"/>
      <c r="CY81" s="308"/>
      <c r="CZ81" s="308"/>
      <c r="DA81" s="308"/>
      <c r="DB81" s="308"/>
      <c r="DC81" s="308"/>
      <c r="DD81" s="308"/>
      <c r="DE81" s="308"/>
      <c r="DF81" s="308"/>
      <c r="DG81" s="308"/>
      <c r="DH81" s="308"/>
      <c r="DI81" s="308"/>
      <c r="DJ81" s="308"/>
      <c r="DK81" s="308"/>
      <c r="DL81" s="308"/>
      <c r="DM81" s="308"/>
      <c r="DN81" s="308"/>
      <c r="DO81" s="308"/>
      <c r="DP81" s="308"/>
      <c r="DQ81" s="308"/>
      <c r="DR81" s="308"/>
      <c r="DS81" s="308"/>
      <c r="DT81" s="308"/>
      <c r="DU81" s="308"/>
      <c r="DV81" s="308"/>
      <c r="DW81" s="308"/>
      <c r="DX81" s="308"/>
      <c r="DY81" s="308"/>
      <c r="DZ81" s="308"/>
      <c r="EA81" s="308"/>
      <c r="EB81" s="308"/>
      <c r="EC81" s="308"/>
      <c r="ED81" s="308"/>
      <c r="EE81" s="308"/>
      <c r="EF81" s="308"/>
      <c r="EG81" s="308"/>
      <c r="EH81" s="308"/>
      <c r="EI81" s="308"/>
      <c r="EJ81" s="308"/>
      <c r="EK81" s="308"/>
      <c r="EL81" s="308"/>
      <c r="EM81" s="308"/>
      <c r="EN81" s="308"/>
      <c r="EO81" s="308"/>
      <c r="EP81" s="308"/>
      <c r="EQ81" s="308"/>
      <c r="ER81" s="308"/>
      <c r="ES81" s="308"/>
      <c r="ET81" s="308"/>
      <c r="EU81" s="308"/>
      <c r="EV81" s="308"/>
      <c r="EW81" s="308"/>
      <c r="EX81" s="308"/>
      <c r="EY81" s="308"/>
      <c r="EZ81" s="308"/>
      <c r="FA81" s="308"/>
      <c r="FB81" s="308"/>
      <c r="FC81" s="308"/>
      <c r="FD81" s="308"/>
      <c r="FE81" s="308"/>
      <c r="FF81" s="308"/>
      <c r="FG81" s="308"/>
      <c r="FH81" s="308"/>
      <c r="FI81" s="308"/>
      <c r="FJ81" s="308"/>
      <c r="FK81" s="308"/>
      <c r="FL81" s="308"/>
      <c r="FM81" s="308"/>
      <c r="FN81" s="308"/>
      <c r="FO81" s="308"/>
      <c r="FP81" s="308"/>
      <c r="FQ81" s="308"/>
      <c r="FR81" s="308"/>
      <c r="FS81" s="308"/>
      <c r="FT81" s="308"/>
      <c r="FU81" s="308"/>
      <c r="FV81" s="308"/>
      <c r="FW81" s="308"/>
      <c r="FX81" s="308"/>
      <c r="FY81" s="308"/>
      <c r="FZ81" s="308"/>
      <c r="GA81" s="308"/>
      <c r="GB81" s="308"/>
      <c r="GC81" s="308"/>
      <c r="GD81" s="308"/>
      <c r="GE81" s="308"/>
      <c r="GF81" s="308"/>
      <c r="GG81" s="308"/>
      <c r="GH81" s="308"/>
      <c r="GI81" s="308"/>
      <c r="GJ81" s="308"/>
      <c r="GK81" s="308"/>
      <c r="GL81" s="308"/>
      <c r="GM81" s="308"/>
      <c r="GN81" s="308"/>
      <c r="GO81" s="308"/>
      <c r="GP81" s="308"/>
      <c r="GQ81" s="308"/>
      <c r="GR81" s="308"/>
      <c r="GS81" s="308"/>
      <c r="GT81" s="308"/>
      <c r="GU81" s="308"/>
      <c r="GV81" s="308"/>
      <c r="GW81" s="308"/>
      <c r="GX81" s="308"/>
      <c r="GY81" s="308"/>
      <c r="GZ81" s="308"/>
      <c r="HA81" s="308"/>
      <c r="HB81" s="308"/>
      <c r="HC81" s="308"/>
      <c r="HD81" s="308"/>
      <c r="HE81" s="308"/>
      <c r="HF81" s="308"/>
      <c r="HG81" s="308"/>
      <c r="HH81" s="308"/>
      <c r="HI81" s="308"/>
      <c r="HJ81" s="308"/>
      <c r="HK81" s="308"/>
      <c r="HL81" s="308"/>
      <c r="HM81" s="308"/>
      <c r="HN81" s="308"/>
      <c r="HO81" s="308"/>
      <c r="HP81" s="308"/>
    </row>
    <row r="82" spans="1:224" x14ac:dyDescent="0.2">
      <c r="A82" s="310" t="s">
        <v>250</v>
      </c>
      <c r="B82" s="310"/>
      <c r="C82" s="308"/>
      <c r="D82" s="308"/>
      <c r="E82" s="308"/>
      <c r="F82" s="308"/>
      <c r="G82" s="308"/>
      <c r="H82" s="308"/>
      <c r="I82" s="308"/>
      <c r="J82" s="308"/>
      <c r="K82" s="308"/>
      <c r="L82" s="308"/>
      <c r="M82" s="308"/>
      <c r="N82" s="308"/>
      <c r="O82" s="308"/>
      <c r="P82" s="308"/>
      <c r="Q82" s="308"/>
      <c r="R82" s="308"/>
      <c r="S82" s="308"/>
      <c r="T82" s="308"/>
      <c r="U82" s="308"/>
      <c r="V82" s="308"/>
      <c r="W82" s="308"/>
      <c r="X82" s="308"/>
      <c r="Y82" s="308"/>
      <c r="Z82" s="308"/>
      <c r="AA82" s="308"/>
      <c r="AB82" s="308"/>
      <c r="AC82" s="308"/>
      <c r="AD82" s="308"/>
      <c r="AE82" s="308"/>
      <c r="AF82" s="308"/>
      <c r="AG82" s="308"/>
      <c r="AH82" s="308"/>
      <c r="AI82" s="308"/>
      <c r="AJ82" s="308"/>
      <c r="AK82" s="308"/>
      <c r="AL82" s="308"/>
      <c r="AM82" s="308"/>
      <c r="AN82" s="308"/>
      <c r="AQ82" s="308"/>
      <c r="AR82" s="308"/>
      <c r="AS82" s="308"/>
      <c r="AT82" s="308"/>
      <c r="AU82" s="308"/>
      <c r="AV82" s="308"/>
      <c r="AW82" s="308"/>
      <c r="AX82" s="308"/>
      <c r="AY82" s="308"/>
      <c r="AZ82" s="308"/>
      <c r="BA82" s="308"/>
      <c r="BB82" s="308"/>
      <c r="BC82" s="308"/>
      <c r="BD82" s="308"/>
      <c r="BE82" s="308"/>
      <c r="BF82" s="308"/>
      <c r="BG82" s="308"/>
      <c r="BH82" s="308"/>
      <c r="BI82" s="308"/>
      <c r="BJ82" s="308"/>
      <c r="BK82" s="308"/>
      <c r="BL82" s="308"/>
      <c r="BM82" s="308"/>
      <c r="BN82" s="308"/>
      <c r="BO82" s="308"/>
      <c r="BP82" s="308"/>
      <c r="BQ82" s="308"/>
      <c r="BR82" s="308"/>
      <c r="BS82" s="308"/>
      <c r="BT82" s="308"/>
      <c r="BU82" s="308"/>
      <c r="BV82" s="308"/>
      <c r="BW82" s="308"/>
      <c r="BX82" s="308"/>
      <c r="BY82" s="308"/>
      <c r="BZ82" s="308"/>
      <c r="CA82" s="308"/>
      <c r="CB82" s="308"/>
      <c r="CC82" s="308"/>
      <c r="CD82" s="308"/>
      <c r="CE82" s="308"/>
      <c r="CF82" s="308"/>
      <c r="CG82" s="308"/>
      <c r="CH82" s="308"/>
      <c r="CI82" s="308"/>
      <c r="CJ82" s="308"/>
      <c r="CK82" s="308"/>
      <c r="CL82" s="308"/>
      <c r="CM82" s="308"/>
      <c r="CN82" s="308"/>
      <c r="CO82" s="308"/>
      <c r="CP82" s="308"/>
      <c r="CQ82" s="308"/>
      <c r="CR82" s="308"/>
      <c r="CS82" s="308"/>
      <c r="CT82" s="308"/>
      <c r="CU82" s="308"/>
      <c r="CV82" s="308"/>
      <c r="CW82" s="308"/>
      <c r="CX82" s="308"/>
      <c r="CY82" s="308"/>
      <c r="CZ82" s="308"/>
      <c r="DA82" s="308"/>
      <c r="DB82" s="308"/>
      <c r="DC82" s="308"/>
      <c r="DD82" s="308"/>
      <c r="DE82" s="308"/>
      <c r="DF82" s="308"/>
      <c r="DG82" s="308"/>
      <c r="DH82" s="308"/>
      <c r="DI82" s="308"/>
      <c r="DJ82" s="308"/>
      <c r="DK82" s="308"/>
      <c r="DL82" s="308"/>
      <c r="DM82" s="308"/>
      <c r="DN82" s="308"/>
      <c r="DO82" s="308"/>
      <c r="DP82" s="308"/>
      <c r="DQ82" s="308"/>
      <c r="DR82" s="308"/>
      <c r="DS82" s="308"/>
      <c r="DT82" s="308"/>
      <c r="DU82" s="308"/>
      <c r="DV82" s="308"/>
      <c r="DW82" s="308"/>
      <c r="DX82" s="308"/>
      <c r="DY82" s="308"/>
      <c r="DZ82" s="308"/>
      <c r="EA82" s="308"/>
      <c r="EB82" s="308"/>
      <c r="EC82" s="308"/>
      <c r="ED82" s="308"/>
      <c r="EE82" s="308"/>
      <c r="EF82" s="308"/>
      <c r="EG82" s="308"/>
      <c r="EH82" s="308"/>
      <c r="EI82" s="308"/>
      <c r="EJ82" s="308"/>
      <c r="EK82" s="308"/>
      <c r="EL82" s="308"/>
      <c r="EM82" s="308"/>
      <c r="EN82" s="308"/>
      <c r="EO82" s="308"/>
      <c r="EP82" s="308"/>
      <c r="EQ82" s="308"/>
      <c r="ER82" s="308"/>
      <c r="ES82" s="308"/>
      <c r="ET82" s="308"/>
      <c r="EU82" s="308"/>
      <c r="EV82" s="308"/>
      <c r="EW82" s="308"/>
      <c r="EX82" s="308"/>
      <c r="EY82" s="308"/>
      <c r="EZ82" s="308"/>
      <c r="FA82" s="308"/>
      <c r="FB82" s="308"/>
      <c r="FC82" s="308"/>
      <c r="FD82" s="308"/>
      <c r="FE82" s="308"/>
      <c r="FF82" s="308"/>
      <c r="FG82" s="308"/>
      <c r="FH82" s="308"/>
      <c r="FI82" s="308"/>
      <c r="FJ82" s="308"/>
      <c r="FK82" s="308"/>
      <c r="FL82" s="308"/>
      <c r="FM82" s="308"/>
      <c r="FN82" s="308"/>
      <c r="FO82" s="308"/>
      <c r="FP82" s="308"/>
      <c r="FQ82" s="308"/>
      <c r="FR82" s="308"/>
      <c r="FS82" s="308"/>
      <c r="FT82" s="308"/>
      <c r="FU82" s="308"/>
      <c r="FV82" s="308"/>
      <c r="FW82" s="308"/>
      <c r="FX82" s="308"/>
      <c r="FY82" s="308"/>
      <c r="FZ82" s="308"/>
      <c r="GA82" s="308"/>
      <c r="GB82" s="308"/>
      <c r="GC82" s="308"/>
      <c r="GD82" s="308"/>
      <c r="GE82" s="308"/>
      <c r="GF82" s="308"/>
      <c r="GG82" s="308"/>
      <c r="GH82" s="308"/>
      <c r="GI82" s="308"/>
      <c r="GJ82" s="308"/>
      <c r="GK82" s="308"/>
      <c r="GL82" s="308"/>
      <c r="GM82" s="308"/>
      <c r="GN82" s="308"/>
      <c r="GO82" s="308"/>
      <c r="GP82" s="308"/>
      <c r="GQ82" s="308"/>
      <c r="GR82" s="308"/>
      <c r="GS82" s="308"/>
      <c r="GT82" s="308"/>
      <c r="GU82" s="308"/>
      <c r="GV82" s="308"/>
      <c r="GW82" s="308"/>
      <c r="GX82" s="308"/>
      <c r="GY82" s="308"/>
      <c r="GZ82" s="308"/>
      <c r="HA82" s="308"/>
      <c r="HB82" s="308"/>
      <c r="HC82" s="308"/>
      <c r="HD82" s="308"/>
      <c r="HE82" s="308"/>
      <c r="HF82" s="308"/>
      <c r="HG82" s="308"/>
      <c r="HH82" s="308"/>
      <c r="HI82" s="308"/>
      <c r="HJ82" s="308"/>
      <c r="HK82" s="308"/>
      <c r="HL82" s="308"/>
      <c r="HM82" s="308"/>
      <c r="HN82" s="308"/>
      <c r="HO82" s="308"/>
      <c r="HP82" s="308"/>
    </row>
    <row r="83" spans="1:224" x14ac:dyDescent="0.2">
      <c r="A83" s="310" t="s">
        <v>269</v>
      </c>
      <c r="B83" s="308"/>
      <c r="C83" s="308"/>
      <c r="D83" s="308"/>
      <c r="E83" s="308"/>
      <c r="F83" s="308"/>
      <c r="G83" s="308"/>
      <c r="H83" s="308"/>
      <c r="I83" s="308"/>
      <c r="J83" s="308"/>
      <c r="K83" s="308"/>
      <c r="L83" s="308"/>
      <c r="M83" s="308"/>
      <c r="N83" s="308"/>
      <c r="O83" s="308"/>
      <c r="P83" s="308"/>
      <c r="Q83" s="308"/>
      <c r="R83" s="308"/>
      <c r="S83" s="308"/>
      <c r="T83" s="308"/>
      <c r="U83" s="308"/>
      <c r="V83" s="308"/>
      <c r="W83" s="308"/>
      <c r="X83" s="308"/>
      <c r="Y83" s="308"/>
      <c r="Z83" s="308"/>
      <c r="AA83" s="308"/>
      <c r="AB83" s="308"/>
      <c r="AC83" s="308"/>
      <c r="AD83" s="308"/>
      <c r="AE83" s="308"/>
      <c r="AF83" s="308"/>
      <c r="AG83" s="308"/>
      <c r="AH83" s="308"/>
      <c r="AI83" s="308"/>
      <c r="AJ83" s="308"/>
      <c r="AK83" s="308"/>
      <c r="AL83" s="308"/>
      <c r="AM83" s="308"/>
      <c r="AN83" s="308"/>
      <c r="AQ83" s="308"/>
      <c r="AR83" s="308"/>
      <c r="AS83" s="308"/>
      <c r="AT83" s="308"/>
      <c r="AU83" s="308"/>
      <c r="AV83" s="308"/>
      <c r="AW83" s="308"/>
      <c r="AX83" s="308"/>
      <c r="AY83" s="308"/>
      <c r="AZ83" s="308"/>
      <c r="BA83" s="308"/>
      <c r="BB83" s="308"/>
      <c r="BC83" s="308"/>
      <c r="BD83" s="308"/>
      <c r="BE83" s="308"/>
      <c r="BF83" s="308"/>
      <c r="BG83" s="308"/>
      <c r="BH83" s="308"/>
      <c r="BI83" s="308"/>
      <c r="BJ83" s="308"/>
      <c r="BK83" s="308"/>
      <c r="BL83" s="308"/>
      <c r="BM83" s="308"/>
      <c r="BN83" s="308"/>
      <c r="BO83" s="308"/>
      <c r="BP83" s="308"/>
      <c r="BQ83" s="308"/>
      <c r="BR83" s="308"/>
      <c r="BS83" s="308"/>
      <c r="BT83" s="308"/>
      <c r="BU83" s="308"/>
      <c r="BV83" s="308"/>
      <c r="BW83" s="308"/>
      <c r="BX83" s="308"/>
      <c r="BY83" s="308"/>
      <c r="BZ83" s="308"/>
      <c r="CA83" s="308"/>
      <c r="CB83" s="308"/>
      <c r="CC83" s="308"/>
      <c r="CD83" s="308"/>
      <c r="CE83" s="308"/>
      <c r="CF83" s="308"/>
      <c r="CG83" s="308"/>
      <c r="CH83" s="308"/>
      <c r="CI83" s="308"/>
      <c r="CJ83" s="308"/>
      <c r="CK83" s="308"/>
      <c r="CL83" s="308"/>
      <c r="CM83" s="308"/>
      <c r="CN83" s="308"/>
      <c r="CO83" s="308"/>
      <c r="CP83" s="308"/>
      <c r="CQ83" s="308"/>
      <c r="CR83" s="308"/>
      <c r="CS83" s="308"/>
      <c r="CT83" s="308"/>
      <c r="CU83" s="308"/>
      <c r="CV83" s="308"/>
      <c r="CW83" s="308"/>
      <c r="CX83" s="308"/>
      <c r="CY83" s="308"/>
      <c r="CZ83" s="308"/>
      <c r="DA83" s="308"/>
      <c r="DB83" s="308"/>
      <c r="DC83" s="308"/>
      <c r="DD83" s="308"/>
      <c r="DE83" s="308"/>
      <c r="DF83" s="308"/>
      <c r="DG83" s="308"/>
      <c r="DH83" s="308"/>
      <c r="DI83" s="308"/>
      <c r="DJ83" s="308"/>
      <c r="DK83" s="308"/>
      <c r="DL83" s="308"/>
      <c r="DM83" s="308"/>
      <c r="DN83" s="308"/>
      <c r="DO83" s="308"/>
      <c r="DP83" s="308"/>
      <c r="DQ83" s="308"/>
      <c r="DR83" s="308"/>
      <c r="DS83" s="308"/>
      <c r="DT83" s="308"/>
      <c r="DU83" s="308"/>
      <c r="DV83" s="308"/>
      <c r="DW83" s="308"/>
      <c r="DX83" s="308"/>
      <c r="DY83" s="308"/>
      <c r="DZ83" s="308"/>
      <c r="EA83" s="308"/>
      <c r="EB83" s="308"/>
      <c r="EC83" s="308"/>
      <c r="ED83" s="308"/>
      <c r="EE83" s="308"/>
      <c r="EF83" s="308"/>
      <c r="EG83" s="308"/>
      <c r="EH83" s="308"/>
      <c r="EI83" s="308"/>
      <c r="EJ83" s="308"/>
      <c r="EK83" s="308"/>
      <c r="EL83" s="308"/>
      <c r="EM83" s="308"/>
      <c r="EN83" s="308"/>
      <c r="EO83" s="308"/>
      <c r="EP83" s="308"/>
      <c r="EQ83" s="308"/>
      <c r="ER83" s="308"/>
      <c r="ES83" s="308"/>
      <c r="ET83" s="308"/>
      <c r="EU83" s="308"/>
      <c r="EV83" s="308"/>
      <c r="EW83" s="308"/>
      <c r="EX83" s="308"/>
      <c r="EY83" s="308"/>
      <c r="EZ83" s="308"/>
      <c r="FA83" s="308"/>
      <c r="FB83" s="308"/>
      <c r="FC83" s="308"/>
      <c r="FD83" s="308"/>
      <c r="FE83" s="308"/>
      <c r="FF83" s="308"/>
      <c r="FG83" s="308"/>
      <c r="FH83" s="308"/>
      <c r="FI83" s="308"/>
      <c r="FJ83" s="308"/>
      <c r="FK83" s="308"/>
      <c r="FL83" s="308"/>
      <c r="FM83" s="308"/>
      <c r="FN83" s="308"/>
      <c r="FO83" s="308"/>
      <c r="FP83" s="308"/>
      <c r="FQ83" s="308"/>
      <c r="FR83" s="308"/>
      <c r="FS83" s="308"/>
      <c r="FT83" s="308"/>
      <c r="FU83" s="308"/>
      <c r="FV83" s="308"/>
      <c r="FW83" s="308"/>
      <c r="FX83" s="308"/>
      <c r="FY83" s="308"/>
      <c r="FZ83" s="308"/>
      <c r="GA83" s="308"/>
      <c r="GB83" s="308"/>
      <c r="GC83" s="308"/>
      <c r="GD83" s="308"/>
      <c r="GE83" s="308"/>
      <c r="GF83" s="308"/>
      <c r="GG83" s="308"/>
      <c r="GH83" s="308"/>
      <c r="GI83" s="308"/>
      <c r="GJ83" s="308"/>
      <c r="GK83" s="308"/>
      <c r="GL83" s="308"/>
      <c r="GM83" s="308"/>
      <c r="GN83" s="308"/>
      <c r="GO83" s="308"/>
      <c r="GP83" s="308"/>
      <c r="GQ83" s="308"/>
      <c r="GR83" s="308"/>
      <c r="GS83" s="308"/>
      <c r="GT83" s="308"/>
      <c r="GU83" s="308"/>
      <c r="GV83" s="308"/>
      <c r="GW83" s="308"/>
      <c r="GX83" s="308"/>
      <c r="GY83" s="308"/>
      <c r="GZ83" s="308"/>
      <c r="HA83" s="308"/>
      <c r="HB83" s="308"/>
      <c r="HC83" s="308"/>
      <c r="HD83" s="308"/>
      <c r="HE83" s="308"/>
      <c r="HF83" s="308"/>
      <c r="HG83" s="308"/>
      <c r="HH83" s="308"/>
      <c r="HI83" s="308"/>
      <c r="HJ83" s="308"/>
      <c r="HK83" s="308"/>
      <c r="HL83" s="308"/>
      <c r="HM83" s="308"/>
      <c r="HN83" s="308"/>
      <c r="HO83" s="308"/>
      <c r="HP83" s="308"/>
    </row>
    <row r="84" spans="1:224" x14ac:dyDescent="0.2">
      <c r="A84" s="310" t="s">
        <v>323</v>
      </c>
      <c r="B84" s="308"/>
      <c r="C84" s="308"/>
      <c r="D84" s="308"/>
      <c r="E84" s="308"/>
      <c r="F84" s="308"/>
      <c r="G84" s="308"/>
      <c r="H84" s="308"/>
      <c r="I84" s="308"/>
      <c r="J84" s="308"/>
      <c r="K84" s="308"/>
      <c r="L84" s="308"/>
      <c r="M84" s="308"/>
      <c r="N84" s="308"/>
      <c r="O84" s="308"/>
      <c r="P84" s="308"/>
      <c r="Q84" s="308"/>
      <c r="R84" s="308"/>
      <c r="S84" s="308"/>
      <c r="T84" s="308"/>
      <c r="U84" s="308"/>
      <c r="V84" s="308"/>
      <c r="W84" s="308"/>
      <c r="X84" s="308"/>
      <c r="Y84" s="308"/>
      <c r="Z84" s="308"/>
      <c r="AA84" s="308"/>
      <c r="AB84" s="308"/>
      <c r="AC84" s="308"/>
      <c r="AD84" s="308"/>
      <c r="AE84" s="308"/>
      <c r="AF84" s="308"/>
      <c r="AG84" s="308"/>
      <c r="AH84" s="308"/>
      <c r="AI84" s="308"/>
      <c r="AJ84" s="308"/>
      <c r="AK84" s="308"/>
      <c r="AL84" s="308"/>
      <c r="AM84" s="308"/>
      <c r="AN84" s="308"/>
      <c r="AQ84" s="308"/>
      <c r="AR84" s="308"/>
      <c r="AS84" s="308"/>
      <c r="AT84" s="308"/>
      <c r="AU84" s="308"/>
      <c r="AV84" s="308"/>
      <c r="AW84" s="308"/>
      <c r="AX84" s="308"/>
      <c r="AY84" s="308"/>
      <c r="AZ84" s="308"/>
      <c r="BA84" s="308"/>
      <c r="BB84" s="308"/>
      <c r="BC84" s="308"/>
      <c r="BD84" s="308"/>
      <c r="BE84" s="308"/>
      <c r="BF84" s="308"/>
      <c r="BG84" s="308"/>
      <c r="BH84" s="308"/>
      <c r="BI84" s="308"/>
      <c r="BJ84" s="308"/>
      <c r="BK84" s="308"/>
      <c r="BL84" s="308"/>
      <c r="BM84" s="308"/>
      <c r="BN84" s="308"/>
      <c r="BO84" s="308"/>
      <c r="BP84" s="308"/>
      <c r="BQ84" s="308"/>
      <c r="BR84" s="308"/>
      <c r="BS84" s="308"/>
      <c r="BT84" s="308"/>
      <c r="BU84" s="308"/>
      <c r="BV84" s="308"/>
      <c r="BW84" s="308"/>
      <c r="BX84" s="308"/>
      <c r="BY84" s="308"/>
      <c r="BZ84" s="308"/>
      <c r="CA84" s="308"/>
      <c r="CB84" s="308"/>
      <c r="CC84" s="308"/>
      <c r="CD84" s="308"/>
      <c r="CE84" s="308"/>
      <c r="CF84" s="308"/>
      <c r="CG84" s="308"/>
      <c r="CH84" s="308"/>
      <c r="CI84" s="308"/>
      <c r="CJ84" s="308"/>
      <c r="CK84" s="308"/>
      <c r="CL84" s="308"/>
      <c r="CM84" s="308"/>
      <c r="CN84" s="308"/>
      <c r="CO84" s="308"/>
      <c r="CP84" s="308"/>
      <c r="CQ84" s="308"/>
      <c r="CR84" s="308"/>
      <c r="CS84" s="308"/>
      <c r="CT84" s="308"/>
      <c r="CU84" s="308"/>
      <c r="CV84" s="308"/>
      <c r="CW84" s="308"/>
      <c r="CX84" s="308"/>
      <c r="CY84" s="308"/>
      <c r="CZ84" s="308"/>
      <c r="DA84" s="308"/>
      <c r="DB84" s="308"/>
      <c r="DC84" s="308"/>
      <c r="DD84" s="308"/>
      <c r="DE84" s="308"/>
      <c r="DF84" s="308"/>
      <c r="DG84" s="308"/>
      <c r="DH84" s="308"/>
      <c r="DI84" s="308"/>
      <c r="DJ84" s="308"/>
      <c r="DK84" s="308"/>
      <c r="DL84" s="308"/>
      <c r="DM84" s="308"/>
      <c r="DN84" s="308"/>
      <c r="DO84" s="308"/>
      <c r="DP84" s="308"/>
      <c r="DQ84" s="308"/>
      <c r="DR84" s="308"/>
      <c r="DS84" s="308"/>
      <c r="DT84" s="308"/>
      <c r="DU84" s="308"/>
      <c r="DV84" s="308"/>
      <c r="DW84" s="308"/>
      <c r="DX84" s="308"/>
      <c r="DY84" s="308"/>
      <c r="DZ84" s="308"/>
      <c r="EA84" s="308"/>
      <c r="EB84" s="308"/>
      <c r="EC84" s="308"/>
      <c r="ED84" s="308"/>
      <c r="EE84" s="308"/>
      <c r="EF84" s="308"/>
      <c r="EG84" s="308"/>
      <c r="EH84" s="308"/>
      <c r="EI84" s="308"/>
      <c r="EJ84" s="308"/>
      <c r="EK84" s="308"/>
      <c r="EL84" s="308"/>
      <c r="EM84" s="308"/>
      <c r="EN84" s="308"/>
      <c r="EO84" s="308"/>
      <c r="EP84" s="308"/>
      <c r="EQ84" s="308"/>
      <c r="ER84" s="308"/>
      <c r="ES84" s="308"/>
      <c r="ET84" s="308"/>
      <c r="EU84" s="308"/>
      <c r="EV84" s="308"/>
      <c r="EW84" s="308"/>
      <c r="EX84" s="308"/>
      <c r="EY84" s="308"/>
      <c r="EZ84" s="308"/>
      <c r="FA84" s="308"/>
      <c r="FB84" s="308"/>
      <c r="FC84" s="308"/>
      <c r="FD84" s="308"/>
      <c r="FE84" s="308"/>
      <c r="FF84" s="308"/>
      <c r="FG84" s="308"/>
      <c r="FH84" s="308"/>
      <c r="FI84" s="308"/>
      <c r="FJ84" s="308"/>
      <c r="FK84" s="308"/>
      <c r="FL84" s="308"/>
      <c r="FM84" s="308"/>
      <c r="FN84" s="308"/>
      <c r="FO84" s="308"/>
      <c r="FP84" s="308"/>
      <c r="FQ84" s="308"/>
      <c r="FR84" s="308"/>
      <c r="FS84" s="308"/>
      <c r="FT84" s="308"/>
      <c r="FU84" s="308"/>
      <c r="FV84" s="308"/>
      <c r="FW84" s="308"/>
      <c r="FX84" s="308"/>
      <c r="FY84" s="308"/>
      <c r="FZ84" s="308"/>
      <c r="GA84" s="308"/>
      <c r="GB84" s="308"/>
      <c r="GC84" s="308"/>
      <c r="GD84" s="308"/>
      <c r="GE84" s="308"/>
      <c r="GF84" s="308"/>
      <c r="GG84" s="308"/>
      <c r="GH84" s="308"/>
      <c r="GI84" s="308"/>
      <c r="GJ84" s="308"/>
      <c r="GK84" s="308"/>
      <c r="GL84" s="308"/>
      <c r="GM84" s="308"/>
      <c r="GN84" s="308"/>
      <c r="GO84" s="308"/>
      <c r="GP84" s="308"/>
      <c r="GQ84" s="308"/>
      <c r="GR84" s="308"/>
      <c r="GS84" s="308"/>
      <c r="GT84" s="308"/>
      <c r="GU84" s="308"/>
      <c r="GV84" s="308"/>
      <c r="GW84" s="308"/>
      <c r="GX84" s="308"/>
      <c r="GY84" s="308"/>
      <c r="GZ84" s="308"/>
      <c r="HA84" s="308"/>
      <c r="HB84" s="308"/>
      <c r="HC84" s="308"/>
      <c r="HD84" s="308"/>
      <c r="HE84" s="308"/>
      <c r="HF84" s="308"/>
      <c r="HG84" s="308"/>
      <c r="HH84" s="308"/>
      <c r="HI84" s="308"/>
      <c r="HJ84" s="308"/>
      <c r="HK84" s="308"/>
      <c r="HL84" s="308"/>
      <c r="HM84" s="308"/>
      <c r="HN84" s="308"/>
      <c r="HO84" s="308"/>
      <c r="HP84" s="308"/>
    </row>
    <row r="85" spans="1:224" ht="13.5" customHeight="1" x14ac:dyDescent="0.2">
      <c r="A85" s="310" t="s">
        <v>357</v>
      </c>
      <c r="B85" s="308"/>
      <c r="C85" s="308"/>
      <c r="D85" s="308"/>
      <c r="E85" s="308"/>
      <c r="F85" s="308"/>
      <c r="G85" s="308"/>
      <c r="H85" s="308"/>
      <c r="I85" s="308"/>
      <c r="J85" s="308"/>
      <c r="K85" s="308"/>
      <c r="L85" s="308"/>
      <c r="M85" s="308"/>
      <c r="N85" s="308"/>
      <c r="O85" s="308"/>
      <c r="P85" s="308"/>
      <c r="Q85" s="308"/>
      <c r="R85" s="308"/>
      <c r="S85" s="308"/>
      <c r="T85" s="308"/>
      <c r="U85" s="308"/>
      <c r="V85" s="308"/>
      <c r="W85" s="308"/>
      <c r="X85" s="308"/>
      <c r="Y85" s="308"/>
      <c r="Z85" s="308"/>
      <c r="AA85" s="308"/>
      <c r="AB85" s="308"/>
      <c r="AC85" s="308"/>
      <c r="AD85" s="308"/>
      <c r="AE85" s="308"/>
      <c r="AF85" s="308"/>
      <c r="AG85" s="308"/>
      <c r="AH85" s="308"/>
      <c r="AI85" s="308"/>
      <c r="AJ85" s="308"/>
      <c r="AK85" s="308"/>
      <c r="AL85" s="308"/>
      <c r="AM85" s="308"/>
      <c r="AN85" s="308"/>
      <c r="AQ85" s="308"/>
      <c r="AR85" s="308"/>
      <c r="AS85" s="308"/>
      <c r="AT85" s="308"/>
      <c r="AU85" s="308"/>
      <c r="AV85" s="308"/>
      <c r="AW85" s="308"/>
      <c r="AX85" s="308"/>
      <c r="AY85" s="308"/>
      <c r="AZ85" s="308"/>
      <c r="BA85" s="308"/>
      <c r="BB85" s="308"/>
      <c r="BC85" s="308"/>
      <c r="BD85" s="308"/>
      <c r="BE85" s="308"/>
      <c r="BF85" s="308"/>
      <c r="BG85" s="308"/>
      <c r="BH85" s="308"/>
      <c r="BI85" s="308"/>
      <c r="BJ85" s="308"/>
      <c r="BK85" s="308"/>
      <c r="BL85" s="308"/>
      <c r="BM85" s="308"/>
      <c r="BN85" s="308"/>
      <c r="BO85" s="308"/>
      <c r="BP85" s="308"/>
      <c r="BQ85" s="308"/>
      <c r="BR85" s="308"/>
      <c r="BS85" s="308"/>
      <c r="BT85" s="308"/>
      <c r="BU85" s="308"/>
      <c r="BV85" s="308"/>
      <c r="BW85" s="308"/>
      <c r="BX85" s="308"/>
      <c r="BY85" s="308"/>
      <c r="BZ85" s="308"/>
      <c r="CA85" s="308"/>
      <c r="CB85" s="308"/>
      <c r="CC85" s="308"/>
      <c r="CD85" s="308"/>
      <c r="CE85" s="308"/>
      <c r="CF85" s="308"/>
      <c r="CG85" s="308"/>
      <c r="CH85" s="308"/>
      <c r="CI85" s="308"/>
      <c r="CJ85" s="308"/>
      <c r="CK85" s="308"/>
      <c r="CL85" s="308"/>
      <c r="CM85" s="308"/>
      <c r="CN85" s="308"/>
      <c r="CO85" s="308"/>
      <c r="CP85" s="308"/>
      <c r="CQ85" s="308"/>
      <c r="CR85" s="308"/>
      <c r="CS85" s="308"/>
      <c r="CT85" s="308"/>
      <c r="CU85" s="308"/>
      <c r="CV85" s="308"/>
      <c r="CW85" s="308"/>
      <c r="CX85" s="308"/>
      <c r="CY85" s="308"/>
      <c r="CZ85" s="308"/>
      <c r="DA85" s="308"/>
      <c r="DB85" s="308"/>
      <c r="DC85" s="308"/>
      <c r="DD85" s="308"/>
      <c r="DE85" s="308"/>
      <c r="DF85" s="308"/>
      <c r="DG85" s="308"/>
      <c r="DH85" s="308"/>
      <c r="DI85" s="308"/>
      <c r="DJ85" s="308"/>
      <c r="DK85" s="308"/>
      <c r="DL85" s="308"/>
      <c r="DM85" s="308"/>
      <c r="DN85" s="308"/>
      <c r="DO85" s="308"/>
      <c r="DP85" s="308"/>
      <c r="DQ85" s="308"/>
      <c r="DR85" s="308"/>
      <c r="DS85" s="308"/>
      <c r="DT85" s="308"/>
      <c r="DU85" s="308"/>
      <c r="DV85" s="308"/>
      <c r="DW85" s="308"/>
      <c r="DX85" s="308"/>
      <c r="DY85" s="308"/>
      <c r="DZ85" s="308"/>
      <c r="EA85" s="308"/>
      <c r="EB85" s="308"/>
      <c r="EC85" s="308"/>
      <c r="ED85" s="308"/>
      <c r="EE85" s="308"/>
      <c r="EF85" s="308"/>
      <c r="EG85" s="308"/>
      <c r="EH85" s="308"/>
      <c r="EI85" s="308"/>
      <c r="EJ85" s="308"/>
      <c r="EK85" s="308"/>
      <c r="EL85" s="308"/>
      <c r="EM85" s="308"/>
      <c r="EN85" s="308"/>
      <c r="EO85" s="308"/>
      <c r="EP85" s="308"/>
      <c r="EQ85" s="308"/>
      <c r="ER85" s="308"/>
      <c r="ES85" s="308"/>
      <c r="ET85" s="308"/>
      <c r="EU85" s="308"/>
      <c r="EV85" s="308"/>
      <c r="EW85" s="308"/>
      <c r="EX85" s="308"/>
      <c r="EY85" s="308"/>
      <c r="EZ85" s="308"/>
      <c r="FA85" s="308"/>
      <c r="FB85" s="308"/>
      <c r="FC85" s="308"/>
      <c r="FD85" s="308"/>
      <c r="FE85" s="308"/>
      <c r="FF85" s="308"/>
      <c r="FG85" s="308"/>
      <c r="FH85" s="308"/>
      <c r="FI85" s="308"/>
      <c r="FJ85" s="308"/>
      <c r="FK85" s="308"/>
      <c r="FL85" s="308"/>
      <c r="FM85" s="308"/>
      <c r="FN85" s="308"/>
      <c r="FO85" s="308"/>
      <c r="FP85" s="308"/>
      <c r="FQ85" s="308"/>
      <c r="FR85" s="308"/>
      <c r="FS85" s="308"/>
      <c r="FT85" s="308"/>
      <c r="FU85" s="308"/>
      <c r="FV85" s="308"/>
      <c r="FW85" s="308"/>
      <c r="FX85" s="308"/>
      <c r="FY85" s="308"/>
      <c r="FZ85" s="308"/>
      <c r="GA85" s="308"/>
      <c r="GB85" s="308"/>
      <c r="GC85" s="308"/>
      <c r="GD85" s="308"/>
      <c r="GE85" s="308"/>
      <c r="GF85" s="308"/>
      <c r="GG85" s="308"/>
      <c r="GH85" s="308"/>
      <c r="GI85" s="308"/>
      <c r="GJ85" s="308"/>
      <c r="GK85" s="308"/>
      <c r="GL85" s="308"/>
      <c r="GM85" s="308"/>
      <c r="GN85" s="308"/>
      <c r="GO85" s="308"/>
      <c r="GP85" s="308"/>
      <c r="GQ85" s="308"/>
      <c r="GR85" s="308"/>
      <c r="GS85" s="308"/>
      <c r="GT85" s="308"/>
      <c r="GU85" s="308"/>
      <c r="GV85" s="308"/>
      <c r="GW85" s="308"/>
      <c r="GX85" s="308"/>
      <c r="GY85" s="308"/>
      <c r="GZ85" s="308"/>
      <c r="HA85" s="308"/>
      <c r="HB85" s="308"/>
      <c r="HC85" s="308"/>
      <c r="HD85" s="308"/>
      <c r="HE85" s="308"/>
      <c r="HF85" s="308"/>
      <c r="HG85" s="308"/>
      <c r="HH85" s="308"/>
      <c r="HI85" s="308"/>
      <c r="HJ85" s="308"/>
      <c r="HK85" s="308"/>
      <c r="HL85" s="308"/>
      <c r="HM85" s="308"/>
      <c r="HN85" s="308"/>
      <c r="HO85" s="308"/>
      <c r="HP85" s="308"/>
    </row>
    <row r="86" spans="1:224" x14ac:dyDescent="0.2">
      <c r="A86" s="311" t="s">
        <v>296</v>
      </c>
      <c r="B86" s="308"/>
      <c r="C86" s="308"/>
      <c r="D86" s="308"/>
      <c r="E86" s="308"/>
      <c r="F86" s="308"/>
      <c r="G86" s="308"/>
      <c r="H86" s="308"/>
      <c r="I86" s="308"/>
      <c r="J86" s="308"/>
      <c r="K86" s="308"/>
      <c r="L86" s="308"/>
      <c r="M86" s="308"/>
      <c r="N86" s="308"/>
      <c r="O86" s="308"/>
      <c r="P86" s="308"/>
      <c r="Q86" s="308"/>
      <c r="R86" s="308"/>
      <c r="S86" s="308"/>
      <c r="T86" s="308"/>
      <c r="U86" s="308"/>
      <c r="V86" s="308"/>
      <c r="W86" s="308"/>
      <c r="X86" s="308"/>
      <c r="Y86" s="308"/>
      <c r="Z86" s="308"/>
      <c r="AA86" s="308"/>
      <c r="AB86" s="308"/>
      <c r="AC86" s="308"/>
      <c r="AD86" s="308"/>
      <c r="AE86" s="308"/>
      <c r="AF86" s="308"/>
      <c r="AG86" s="308"/>
      <c r="AH86" s="308"/>
      <c r="AI86" s="308"/>
      <c r="AJ86" s="308"/>
      <c r="AK86" s="308"/>
      <c r="AL86" s="308"/>
      <c r="AM86" s="308"/>
      <c r="AN86" s="308"/>
      <c r="AQ86" s="308"/>
      <c r="AR86" s="308"/>
      <c r="AS86" s="308"/>
      <c r="AT86" s="308"/>
      <c r="AU86" s="308"/>
      <c r="AV86" s="308"/>
      <c r="AW86" s="308"/>
      <c r="AX86" s="308"/>
      <c r="AY86" s="308"/>
      <c r="AZ86" s="308"/>
      <c r="BA86" s="308"/>
      <c r="BB86" s="308"/>
      <c r="BC86" s="308"/>
      <c r="BD86" s="308"/>
      <c r="BE86" s="308"/>
      <c r="BF86" s="308"/>
      <c r="BG86" s="308"/>
      <c r="BH86" s="308"/>
      <c r="BI86" s="308"/>
      <c r="BJ86" s="308"/>
      <c r="BK86" s="308"/>
      <c r="BL86" s="308"/>
      <c r="BM86" s="308"/>
      <c r="BN86" s="308"/>
      <c r="BO86" s="308"/>
      <c r="BP86" s="308"/>
      <c r="BQ86" s="308"/>
      <c r="BR86" s="308"/>
      <c r="BS86" s="308"/>
      <c r="BT86" s="308"/>
      <c r="BU86" s="308"/>
      <c r="BV86" s="308"/>
      <c r="BW86" s="308"/>
      <c r="BX86" s="308"/>
      <c r="BY86" s="308"/>
      <c r="BZ86" s="308"/>
      <c r="CA86" s="308"/>
      <c r="CB86" s="308"/>
      <c r="CC86" s="308"/>
      <c r="CD86" s="308"/>
      <c r="CE86" s="308"/>
      <c r="CF86" s="308"/>
      <c r="CG86" s="308"/>
      <c r="CH86" s="308"/>
      <c r="CI86" s="308"/>
      <c r="CJ86" s="308"/>
      <c r="CK86" s="308"/>
      <c r="CL86" s="308"/>
      <c r="CM86" s="308"/>
      <c r="CN86" s="308"/>
      <c r="CO86" s="308"/>
      <c r="CP86" s="308"/>
      <c r="CQ86" s="308"/>
      <c r="CR86" s="308"/>
      <c r="CS86" s="308"/>
      <c r="CT86" s="308"/>
      <c r="CU86" s="308"/>
      <c r="CV86" s="308"/>
      <c r="CW86" s="308"/>
      <c r="CX86" s="308"/>
      <c r="CY86" s="308"/>
      <c r="CZ86" s="308"/>
      <c r="DA86" s="308"/>
      <c r="DB86" s="308"/>
      <c r="DC86" s="308"/>
      <c r="DD86" s="308"/>
      <c r="DE86" s="308"/>
      <c r="DF86" s="308"/>
      <c r="DG86" s="308"/>
      <c r="DH86" s="308"/>
      <c r="DI86" s="308"/>
      <c r="DJ86" s="308"/>
      <c r="DK86" s="308"/>
      <c r="DL86" s="308"/>
      <c r="DM86" s="308"/>
      <c r="DN86" s="308"/>
      <c r="DO86" s="308"/>
      <c r="DP86" s="308"/>
      <c r="DQ86" s="308"/>
      <c r="DR86" s="308"/>
      <c r="DS86" s="308"/>
      <c r="DT86" s="308"/>
      <c r="DU86" s="308"/>
      <c r="DV86" s="308"/>
      <c r="DW86" s="308"/>
      <c r="DX86" s="308"/>
      <c r="DY86" s="308"/>
      <c r="DZ86" s="308"/>
      <c r="EA86" s="308"/>
      <c r="EB86" s="308"/>
      <c r="EC86" s="308"/>
      <c r="ED86" s="308"/>
      <c r="EE86" s="308"/>
      <c r="EF86" s="308"/>
      <c r="EG86" s="308"/>
      <c r="EH86" s="308"/>
      <c r="EI86" s="308"/>
      <c r="EJ86" s="308"/>
      <c r="EK86" s="308"/>
      <c r="EL86" s="308"/>
      <c r="EM86" s="308"/>
      <c r="EN86" s="308"/>
      <c r="EO86" s="308"/>
      <c r="EP86" s="308"/>
      <c r="EQ86" s="308"/>
      <c r="ER86" s="308"/>
      <c r="ES86" s="308"/>
      <c r="ET86" s="308"/>
      <c r="EU86" s="308"/>
      <c r="EV86" s="308"/>
      <c r="EW86" s="308"/>
      <c r="EX86" s="308"/>
      <c r="EY86" s="308"/>
      <c r="EZ86" s="308"/>
      <c r="FA86" s="308"/>
      <c r="FB86" s="308"/>
      <c r="FC86" s="308"/>
      <c r="FD86" s="308"/>
      <c r="FE86" s="308"/>
      <c r="FF86" s="308"/>
      <c r="FG86" s="308"/>
      <c r="FH86" s="308"/>
      <c r="FI86" s="308"/>
      <c r="FJ86" s="308"/>
      <c r="FK86" s="308"/>
      <c r="FL86" s="308"/>
      <c r="FM86" s="308"/>
      <c r="FN86" s="308"/>
      <c r="FO86" s="308"/>
      <c r="FP86" s="308"/>
      <c r="FQ86" s="308"/>
      <c r="FR86" s="308"/>
      <c r="FS86" s="308"/>
      <c r="FT86" s="308"/>
      <c r="FU86" s="308"/>
      <c r="FV86" s="308"/>
      <c r="FW86" s="308"/>
      <c r="FX86" s="308"/>
      <c r="FY86" s="308"/>
      <c r="FZ86" s="308"/>
      <c r="GA86" s="308"/>
      <c r="GB86" s="308"/>
      <c r="GC86" s="308"/>
      <c r="GD86" s="308"/>
      <c r="GE86" s="308"/>
      <c r="GF86" s="308"/>
      <c r="GG86" s="308"/>
      <c r="GH86" s="308"/>
      <c r="GI86" s="308"/>
      <c r="GJ86" s="308"/>
      <c r="GK86" s="308"/>
      <c r="GL86" s="308"/>
      <c r="GM86" s="308"/>
      <c r="GN86" s="308"/>
      <c r="GO86" s="308"/>
      <c r="GP86" s="308"/>
      <c r="GQ86" s="308"/>
      <c r="GR86" s="308"/>
      <c r="GS86" s="308"/>
      <c r="GT86" s="308"/>
      <c r="GU86" s="308"/>
      <c r="GV86" s="308"/>
      <c r="GW86" s="308"/>
      <c r="GX86" s="308"/>
      <c r="GY86" s="308"/>
      <c r="GZ86" s="308"/>
      <c r="HA86" s="308"/>
      <c r="HB86" s="308"/>
      <c r="HC86" s="308"/>
      <c r="HD86" s="308"/>
      <c r="HE86" s="308"/>
      <c r="HF86" s="308"/>
      <c r="HG86" s="308"/>
      <c r="HH86" s="308"/>
      <c r="HI86" s="308"/>
      <c r="HJ86" s="308"/>
      <c r="HK86" s="308"/>
      <c r="HL86" s="308"/>
      <c r="HM86" s="308"/>
      <c r="HN86" s="308"/>
      <c r="HO86" s="308"/>
      <c r="HP86" s="308"/>
    </row>
    <row r="87" spans="1:224" x14ac:dyDescent="0.2">
      <c r="A87" s="310" t="s">
        <v>307</v>
      </c>
      <c r="B87" s="308"/>
      <c r="C87" s="308"/>
      <c r="D87" s="308"/>
      <c r="E87" s="308"/>
      <c r="F87" s="308"/>
      <c r="G87" s="308"/>
      <c r="H87" s="308"/>
      <c r="I87" s="308"/>
      <c r="J87" s="308"/>
      <c r="K87" s="308"/>
      <c r="L87" s="308"/>
      <c r="M87" s="308"/>
      <c r="N87" s="308"/>
      <c r="O87" s="308"/>
      <c r="P87" s="308"/>
      <c r="Q87" s="308"/>
      <c r="R87" s="308"/>
      <c r="S87" s="308"/>
      <c r="T87" s="308"/>
      <c r="U87" s="308"/>
      <c r="V87" s="308"/>
      <c r="W87" s="308"/>
      <c r="X87" s="308"/>
      <c r="Y87" s="308"/>
      <c r="Z87" s="308"/>
      <c r="AA87" s="308"/>
      <c r="AB87" s="308"/>
      <c r="AC87" s="308"/>
      <c r="AD87" s="308"/>
      <c r="AE87" s="308"/>
      <c r="AF87" s="308"/>
      <c r="AG87" s="308"/>
      <c r="AH87" s="308"/>
      <c r="AI87" s="308"/>
      <c r="AJ87" s="308"/>
      <c r="AK87" s="308"/>
      <c r="AL87" s="308"/>
      <c r="AM87" s="308"/>
      <c r="AN87" s="308"/>
      <c r="AQ87" s="308"/>
      <c r="AR87" s="308"/>
      <c r="AS87" s="308"/>
      <c r="AT87" s="308"/>
      <c r="AU87" s="308"/>
      <c r="AV87" s="308"/>
      <c r="AW87" s="308"/>
      <c r="AX87" s="308"/>
      <c r="AY87" s="308"/>
      <c r="AZ87" s="308"/>
      <c r="BA87" s="308"/>
      <c r="BB87" s="308"/>
      <c r="BC87" s="308"/>
      <c r="BD87" s="308"/>
      <c r="BE87" s="308"/>
      <c r="BF87" s="308"/>
      <c r="BG87" s="308"/>
      <c r="BH87" s="308"/>
      <c r="BI87" s="308"/>
      <c r="BJ87" s="308"/>
      <c r="BK87" s="308"/>
      <c r="BL87" s="308"/>
      <c r="BM87" s="308"/>
      <c r="BN87" s="308"/>
      <c r="BO87" s="308"/>
      <c r="BP87" s="308"/>
      <c r="BQ87" s="308"/>
      <c r="BR87" s="308"/>
      <c r="BS87" s="308"/>
      <c r="BT87" s="308"/>
      <c r="BU87" s="308"/>
      <c r="BV87" s="308"/>
      <c r="BW87" s="308"/>
      <c r="BX87" s="308"/>
      <c r="BY87" s="308"/>
      <c r="BZ87" s="308"/>
      <c r="CA87" s="308"/>
      <c r="CB87" s="308"/>
      <c r="CC87" s="308"/>
      <c r="CD87" s="308"/>
      <c r="CE87" s="308"/>
      <c r="CF87" s="308"/>
      <c r="CG87" s="308"/>
      <c r="CH87" s="308"/>
      <c r="CI87" s="308"/>
      <c r="CJ87" s="308"/>
      <c r="CK87" s="308"/>
      <c r="CL87" s="308"/>
      <c r="CM87" s="308"/>
      <c r="CN87" s="308"/>
      <c r="CO87" s="308"/>
      <c r="CP87" s="308"/>
      <c r="CQ87" s="308"/>
      <c r="CR87" s="308"/>
      <c r="CS87" s="308"/>
      <c r="CT87" s="308"/>
      <c r="CU87" s="308"/>
      <c r="CV87" s="308"/>
      <c r="CW87" s="308"/>
      <c r="CX87" s="308"/>
      <c r="CY87" s="308"/>
      <c r="CZ87" s="308"/>
      <c r="DA87" s="308"/>
      <c r="DB87" s="308"/>
      <c r="DC87" s="308"/>
      <c r="DD87" s="308"/>
      <c r="DE87" s="308"/>
      <c r="DF87" s="308"/>
      <c r="DG87" s="308"/>
      <c r="DH87" s="308"/>
      <c r="DI87" s="308"/>
      <c r="DJ87" s="308"/>
      <c r="DK87" s="308"/>
      <c r="DL87" s="308"/>
      <c r="DM87" s="308"/>
      <c r="DN87" s="308"/>
      <c r="DO87" s="308"/>
      <c r="DP87" s="308"/>
      <c r="DQ87" s="308"/>
      <c r="DR87" s="308"/>
      <c r="DS87" s="308"/>
      <c r="DT87" s="308"/>
      <c r="DU87" s="308"/>
      <c r="DV87" s="308"/>
      <c r="DW87" s="308"/>
      <c r="DX87" s="308"/>
      <c r="DY87" s="308"/>
      <c r="DZ87" s="308"/>
      <c r="EA87" s="308"/>
      <c r="EB87" s="308"/>
      <c r="EC87" s="308"/>
      <c r="ED87" s="308"/>
      <c r="EE87" s="308"/>
      <c r="EF87" s="308"/>
      <c r="EG87" s="308"/>
      <c r="EH87" s="308"/>
      <c r="EI87" s="308"/>
      <c r="EJ87" s="308"/>
      <c r="EK87" s="308"/>
      <c r="EL87" s="308"/>
      <c r="EM87" s="308"/>
      <c r="EN87" s="308"/>
      <c r="EO87" s="308"/>
      <c r="EP87" s="308"/>
      <c r="EQ87" s="308"/>
      <c r="ER87" s="308"/>
      <c r="ES87" s="308"/>
      <c r="ET87" s="308"/>
      <c r="EU87" s="308"/>
      <c r="EV87" s="308"/>
      <c r="EW87" s="308"/>
      <c r="EX87" s="308"/>
      <c r="EY87" s="308"/>
      <c r="EZ87" s="308"/>
      <c r="FA87" s="308"/>
      <c r="FB87" s="308"/>
      <c r="FC87" s="308"/>
      <c r="FD87" s="308"/>
      <c r="FE87" s="308"/>
      <c r="FF87" s="308"/>
      <c r="FG87" s="308"/>
      <c r="FH87" s="308"/>
      <c r="FI87" s="308"/>
      <c r="FJ87" s="308"/>
      <c r="FK87" s="308"/>
      <c r="FL87" s="308"/>
      <c r="FM87" s="308"/>
      <c r="FN87" s="308"/>
      <c r="FO87" s="308"/>
      <c r="FP87" s="308"/>
      <c r="FQ87" s="308"/>
      <c r="FR87" s="308"/>
      <c r="FS87" s="308"/>
      <c r="FT87" s="308"/>
      <c r="FU87" s="308"/>
      <c r="FV87" s="308"/>
      <c r="FW87" s="308"/>
      <c r="FX87" s="308"/>
      <c r="FY87" s="308"/>
      <c r="FZ87" s="308"/>
      <c r="GA87" s="308"/>
      <c r="GB87" s="308"/>
      <c r="GC87" s="308"/>
      <c r="GD87" s="308"/>
      <c r="GE87" s="308"/>
      <c r="GF87" s="308"/>
      <c r="GG87" s="308"/>
      <c r="GH87" s="308"/>
      <c r="GI87" s="308"/>
      <c r="GJ87" s="308"/>
      <c r="GK87" s="308"/>
      <c r="GL87" s="308"/>
      <c r="GM87" s="308"/>
      <c r="GN87" s="308"/>
      <c r="GO87" s="308"/>
      <c r="GP87" s="308"/>
      <c r="GQ87" s="308"/>
      <c r="GR87" s="308"/>
      <c r="GS87" s="308"/>
      <c r="GT87" s="308"/>
      <c r="GU87" s="308"/>
      <c r="GV87" s="308"/>
      <c r="GW87" s="308"/>
      <c r="GX87" s="308"/>
      <c r="GY87" s="308"/>
      <c r="GZ87" s="308"/>
      <c r="HA87" s="308"/>
      <c r="HB87" s="308"/>
      <c r="HC87" s="308"/>
      <c r="HD87" s="308"/>
      <c r="HE87" s="308"/>
      <c r="HF87" s="308"/>
      <c r="HG87" s="308"/>
      <c r="HH87" s="308"/>
      <c r="HI87" s="308"/>
      <c r="HJ87" s="308"/>
      <c r="HK87" s="308"/>
      <c r="HL87" s="308"/>
      <c r="HM87" s="308"/>
      <c r="HN87" s="308"/>
      <c r="HO87" s="308"/>
      <c r="HP87" s="308"/>
    </row>
    <row r="88" spans="1:224" x14ac:dyDescent="0.2">
      <c r="A88" s="363" t="s">
        <v>414</v>
      </c>
      <c r="AQ88" s="308"/>
    </row>
    <row r="89" spans="1:224" x14ac:dyDescent="0.2">
      <c r="A89" s="363"/>
      <c r="AL89" s="308"/>
      <c r="AN89" s="308"/>
      <c r="AQ89" s="308"/>
    </row>
  </sheetData>
  <mergeCells count="12">
    <mergeCell ref="A4:A10"/>
    <mergeCell ref="A71:A76"/>
    <mergeCell ref="A11:A16"/>
    <mergeCell ref="A17:A22"/>
    <mergeCell ref="A23:A28"/>
    <mergeCell ref="A29:A34"/>
    <mergeCell ref="A35:A40"/>
    <mergeCell ref="A41:A46"/>
    <mergeCell ref="A47:A52"/>
    <mergeCell ref="A53:A58"/>
    <mergeCell ref="A59:A64"/>
    <mergeCell ref="A65:A70"/>
  </mergeCells>
  <printOptions horizontalCentered="1"/>
  <pageMargins left="0" right="0" top="0" bottom="3.937007874015748E-2" header="0.31496062992125984" footer="0.31496062992125984"/>
  <pageSetup paperSize="9" scale="6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1192C-D0E6-4D30-BD6D-493EDDE3D71F}">
  <dimension ref="A1:AP63"/>
  <sheetViews>
    <sheetView zoomScale="80" zoomScaleNormal="80" workbookViewId="0">
      <pane ySplit="2" topLeftCell="A3" activePane="bottomLeft" state="frozenSplit"/>
      <selection sqref="A1:XFD1048576"/>
      <selection pane="bottomLeft" activeCell="AR19" sqref="AR19"/>
    </sheetView>
  </sheetViews>
  <sheetFormatPr defaultColWidth="12.5703125" defaultRowHeight="11.25" x14ac:dyDescent="0.2"/>
  <cols>
    <col min="1" max="1" width="41.42578125" style="260" customWidth="1"/>
    <col min="2" max="10" width="10.85546875" style="260" hidden="1" customWidth="1"/>
    <col min="11" max="24" width="12.5703125" style="260" hidden="1" customWidth="1"/>
    <col min="25" max="25" width="12.5703125" style="260" customWidth="1"/>
    <col min="26" max="16384" width="12.5703125" style="260"/>
  </cols>
  <sheetData>
    <row r="1" spans="1:42" s="2" customFormat="1" ht="38.25" customHeight="1" x14ac:dyDescent="0.2">
      <c r="A1" s="6" t="s">
        <v>85</v>
      </c>
      <c r="C1" s="1"/>
      <c r="D1" s="1"/>
      <c r="L1" s="9" t="s">
        <v>270</v>
      </c>
      <c r="M1" s="9" t="s">
        <v>270</v>
      </c>
      <c r="N1" s="9" t="s">
        <v>270</v>
      </c>
      <c r="O1" s="9" t="s">
        <v>270</v>
      </c>
    </row>
    <row r="2" spans="1:42" x14ac:dyDescent="0.2">
      <c r="A2" s="5"/>
      <c r="C2" s="255"/>
      <c r="D2" s="255"/>
      <c r="E2" s="255"/>
      <c r="F2" s="255"/>
      <c r="G2" s="255"/>
      <c r="H2" s="255"/>
      <c r="I2" s="255"/>
      <c r="J2" s="255"/>
      <c r="K2" s="255"/>
      <c r="L2" s="255"/>
      <c r="M2" s="255"/>
      <c r="N2" s="255"/>
      <c r="O2" s="255"/>
    </row>
    <row r="3" spans="1:42" s="255" customFormat="1" x14ac:dyDescent="0.2">
      <c r="A3" s="264"/>
    </row>
    <row r="4" spans="1:42" s="269" customFormat="1" ht="26.1" customHeight="1" x14ac:dyDescent="0.25">
      <c r="A4" s="267" t="s">
        <v>86</v>
      </c>
      <c r="B4" s="273" t="s">
        <v>14</v>
      </c>
      <c r="C4" s="273" t="s">
        <v>15</v>
      </c>
      <c r="D4" s="273" t="s">
        <v>16</v>
      </c>
      <c r="E4" s="273" t="s">
        <v>17</v>
      </c>
      <c r="F4" s="273" t="s">
        <v>18</v>
      </c>
      <c r="G4" s="273" t="s">
        <v>19</v>
      </c>
      <c r="H4" s="273" t="s">
        <v>20</v>
      </c>
      <c r="I4" s="273" t="s">
        <v>21</v>
      </c>
      <c r="J4" s="273" t="s">
        <v>22</v>
      </c>
      <c r="K4" s="273" t="s">
        <v>23</v>
      </c>
      <c r="L4" s="273" t="s">
        <v>24</v>
      </c>
      <c r="M4" s="273" t="s">
        <v>39</v>
      </c>
      <c r="N4" s="273" t="s">
        <v>41</v>
      </c>
      <c r="O4" s="273" t="s">
        <v>43</v>
      </c>
      <c r="P4" s="273" t="s">
        <v>109</v>
      </c>
      <c r="Q4" s="273" t="s">
        <v>112</v>
      </c>
      <c r="R4" s="273" t="s">
        <v>117</v>
      </c>
      <c r="S4" s="273" t="s">
        <v>119</v>
      </c>
      <c r="T4" s="273" t="s">
        <v>134</v>
      </c>
      <c r="U4" s="273" t="s">
        <v>239</v>
      </c>
      <c r="V4" s="273" t="s">
        <v>254</v>
      </c>
      <c r="W4" s="273" t="s">
        <v>258</v>
      </c>
      <c r="X4" s="273" t="s">
        <v>260</v>
      </c>
      <c r="Y4" s="273" t="s">
        <v>274</v>
      </c>
      <c r="Z4" s="273" t="s">
        <v>280</v>
      </c>
      <c r="AA4" s="273" t="s">
        <v>301</v>
      </c>
      <c r="AB4" s="273" t="s">
        <v>304</v>
      </c>
      <c r="AC4" s="273" t="s">
        <v>309</v>
      </c>
      <c r="AD4" s="273" t="s">
        <v>314</v>
      </c>
      <c r="AE4" s="273" t="s">
        <v>321</v>
      </c>
      <c r="AF4" s="273" t="s">
        <v>349</v>
      </c>
      <c r="AG4" s="273" t="s">
        <v>360</v>
      </c>
      <c r="AH4" s="273" t="s">
        <v>362</v>
      </c>
      <c r="AI4" s="273" t="s">
        <v>367</v>
      </c>
      <c r="AJ4" s="273" t="s">
        <v>368</v>
      </c>
      <c r="AK4" s="273" t="s">
        <v>372</v>
      </c>
      <c r="AL4" s="273" t="s">
        <v>376</v>
      </c>
      <c r="AM4" s="273" t="s">
        <v>380</v>
      </c>
      <c r="AN4" s="273" t="s">
        <v>386</v>
      </c>
      <c r="AO4" s="273" t="s">
        <v>391</v>
      </c>
      <c r="AP4" s="273" t="s">
        <v>396</v>
      </c>
    </row>
    <row r="5" spans="1:42" s="57" customFormat="1" x14ac:dyDescent="0.2">
      <c r="A5" s="258" t="s">
        <v>87</v>
      </c>
      <c r="B5" s="55">
        <v>364</v>
      </c>
      <c r="C5" s="56">
        <v>362</v>
      </c>
      <c r="D5" s="248">
        <v>355</v>
      </c>
      <c r="E5" s="56">
        <v>356</v>
      </c>
      <c r="F5" s="55">
        <v>358</v>
      </c>
      <c r="G5" s="56">
        <v>357</v>
      </c>
      <c r="H5" s="248">
        <v>352</v>
      </c>
      <c r="I5" s="56">
        <v>350</v>
      </c>
      <c r="J5" s="55">
        <v>349</v>
      </c>
      <c r="K5" s="56">
        <v>349</v>
      </c>
      <c r="L5" s="248">
        <v>327</v>
      </c>
      <c r="M5" s="56">
        <v>321</v>
      </c>
      <c r="N5" s="55">
        <v>320</v>
      </c>
      <c r="O5" s="56">
        <v>317</v>
      </c>
      <c r="P5" s="248">
        <v>318</v>
      </c>
      <c r="Q5" s="56">
        <v>303</v>
      </c>
      <c r="R5" s="56">
        <v>301</v>
      </c>
      <c r="S5" s="56">
        <v>298</v>
      </c>
      <c r="T5" s="248">
        <v>298</v>
      </c>
      <c r="U5" s="56">
        <v>293</v>
      </c>
      <c r="V5" s="56">
        <v>293</v>
      </c>
      <c r="W5" s="56">
        <v>290</v>
      </c>
      <c r="X5" s="56">
        <f>SUM(X6:X13,X16)</f>
        <v>479</v>
      </c>
      <c r="Y5" s="56">
        <f>SUM(Y6:Y13,Y16)</f>
        <v>481</v>
      </c>
      <c r="Z5" s="56">
        <f>SUM(Z6:Z13,Z16)</f>
        <v>454</v>
      </c>
      <c r="AA5" s="56">
        <f>SUM(AA6:AA13,AA16)</f>
        <v>444</v>
      </c>
      <c r="AB5" s="56">
        <f>SUM(AB6:AB13,AB16)</f>
        <v>440</v>
      </c>
      <c r="AC5" s="56">
        <v>438</v>
      </c>
      <c r="AD5" s="56">
        <v>428</v>
      </c>
      <c r="AE5" s="56">
        <v>420</v>
      </c>
      <c r="AF5" s="56">
        <f>SUM(AF6:AF13)</f>
        <v>417</v>
      </c>
      <c r="AG5" s="56">
        <v>408</v>
      </c>
      <c r="AH5" s="56">
        <f>SUM(AH6:AH13)</f>
        <v>410</v>
      </c>
      <c r="AI5" s="56">
        <f>SUM(AI6:AI13)</f>
        <v>409</v>
      </c>
      <c r="AJ5" s="56">
        <f>SUM(AJ6:AJ13)</f>
        <v>409</v>
      </c>
      <c r="AK5" s="56">
        <f>SUM(AK6:AK13)</f>
        <v>387</v>
      </c>
      <c r="AL5" s="56">
        <f>SUM(AL6:AL13)</f>
        <v>386</v>
      </c>
      <c r="AM5" s="56">
        <f t="shared" ref="AM5:AP5" si="0">SUM(AM6:AM13)</f>
        <v>385</v>
      </c>
      <c r="AN5" s="56">
        <f t="shared" si="0"/>
        <v>381</v>
      </c>
      <c r="AO5" s="56">
        <f t="shared" si="0"/>
        <v>380</v>
      </c>
      <c r="AP5" s="56">
        <f t="shared" si="0"/>
        <v>371</v>
      </c>
    </row>
    <row r="6" spans="1:42" s="253" customFormat="1" ht="10.5" customHeight="1" x14ac:dyDescent="0.25">
      <c r="A6" s="243" t="s">
        <v>9</v>
      </c>
      <c r="B6" s="58">
        <v>113</v>
      </c>
      <c r="C6" s="58">
        <v>113</v>
      </c>
      <c r="D6" s="254">
        <v>113</v>
      </c>
      <c r="E6" s="58">
        <v>113</v>
      </c>
      <c r="F6" s="58">
        <v>113</v>
      </c>
      <c r="G6" s="58">
        <v>113</v>
      </c>
      <c r="H6" s="254">
        <v>108</v>
      </c>
      <c r="I6" s="58">
        <v>108</v>
      </c>
      <c r="J6" s="58">
        <v>108</v>
      </c>
      <c r="K6" s="58">
        <v>108</v>
      </c>
      <c r="L6" s="254">
        <v>94</v>
      </c>
      <c r="M6" s="58">
        <v>94</v>
      </c>
      <c r="N6" s="58">
        <v>93</v>
      </c>
      <c r="O6" s="58">
        <v>93</v>
      </c>
      <c r="P6" s="254">
        <v>93</v>
      </c>
      <c r="Q6" s="58">
        <v>92</v>
      </c>
      <c r="R6" s="58">
        <v>80</v>
      </c>
      <c r="S6" s="58">
        <v>80</v>
      </c>
      <c r="T6" s="254">
        <v>80</v>
      </c>
      <c r="U6" s="58">
        <v>79</v>
      </c>
      <c r="V6" s="58">
        <v>79</v>
      </c>
      <c r="W6" s="58">
        <v>79</v>
      </c>
      <c r="X6" s="58">
        <v>75</v>
      </c>
      <c r="Y6" s="58">
        <v>75</v>
      </c>
      <c r="Z6" s="58">
        <v>71</v>
      </c>
      <c r="AA6" s="58">
        <v>71</v>
      </c>
      <c r="AB6" s="58">
        <v>71</v>
      </c>
      <c r="AC6" s="58">
        <v>71</v>
      </c>
      <c r="AD6" s="58">
        <v>66</v>
      </c>
      <c r="AE6" s="58">
        <v>68</v>
      </c>
      <c r="AF6" s="58">
        <v>68</v>
      </c>
      <c r="AG6" s="58">
        <v>68</v>
      </c>
      <c r="AH6" s="58">
        <v>69</v>
      </c>
      <c r="AI6" s="58">
        <v>69</v>
      </c>
      <c r="AJ6" s="58">
        <v>69</v>
      </c>
      <c r="AK6" s="58">
        <v>69</v>
      </c>
      <c r="AL6" s="58">
        <v>69</v>
      </c>
      <c r="AM6" s="58">
        <v>69</v>
      </c>
      <c r="AN6" s="58">
        <v>69</v>
      </c>
      <c r="AO6" s="58">
        <v>68</v>
      </c>
      <c r="AP6" s="58">
        <v>70</v>
      </c>
    </row>
    <row r="7" spans="1:42" s="253" customFormat="1" ht="10.5" customHeight="1" x14ac:dyDescent="0.25">
      <c r="A7" s="245" t="s">
        <v>11</v>
      </c>
      <c r="B7" s="277">
        <v>51</v>
      </c>
      <c r="C7" s="277">
        <v>51</v>
      </c>
      <c r="D7" s="249">
        <v>51</v>
      </c>
      <c r="E7" s="277">
        <v>51</v>
      </c>
      <c r="F7" s="277">
        <v>52</v>
      </c>
      <c r="G7" s="277">
        <v>52</v>
      </c>
      <c r="H7" s="249">
        <v>52</v>
      </c>
      <c r="I7" s="277">
        <v>52</v>
      </c>
      <c r="J7" s="277">
        <v>52</v>
      </c>
      <c r="K7" s="277">
        <v>54</v>
      </c>
      <c r="L7" s="249">
        <v>54</v>
      </c>
      <c r="M7" s="277">
        <v>53</v>
      </c>
      <c r="N7" s="277">
        <v>53</v>
      </c>
      <c r="O7" s="277">
        <v>52</v>
      </c>
      <c r="P7" s="249">
        <v>52</v>
      </c>
      <c r="Q7" s="277">
        <v>47</v>
      </c>
      <c r="R7" s="277">
        <v>52</v>
      </c>
      <c r="S7" s="277">
        <v>50</v>
      </c>
      <c r="T7" s="249">
        <v>50</v>
      </c>
      <c r="U7" s="277">
        <v>50</v>
      </c>
      <c r="V7" s="277">
        <v>50</v>
      </c>
      <c r="W7" s="277">
        <v>47</v>
      </c>
      <c r="X7" s="277">
        <v>48</v>
      </c>
      <c r="Y7" s="277">
        <v>48</v>
      </c>
      <c r="Z7" s="277">
        <v>48</v>
      </c>
      <c r="AA7" s="277">
        <v>48</v>
      </c>
      <c r="AB7" s="277">
        <v>48</v>
      </c>
      <c r="AC7" s="277">
        <v>48</v>
      </c>
      <c r="AD7" s="277">
        <v>48</v>
      </c>
      <c r="AE7" s="277">
        <v>48</v>
      </c>
      <c r="AF7" s="277">
        <v>48</v>
      </c>
      <c r="AG7" s="277">
        <v>48</v>
      </c>
      <c r="AH7" s="277">
        <v>48</v>
      </c>
      <c r="AI7" s="277">
        <v>48</v>
      </c>
      <c r="AJ7" s="277">
        <v>48</v>
      </c>
      <c r="AK7" s="277">
        <v>48</v>
      </c>
      <c r="AL7" s="277">
        <v>48</v>
      </c>
      <c r="AM7" s="277">
        <v>48</v>
      </c>
      <c r="AN7" s="277">
        <v>46</v>
      </c>
      <c r="AO7" s="277">
        <v>46</v>
      </c>
      <c r="AP7" s="277">
        <v>46</v>
      </c>
    </row>
    <row r="8" spans="1:42" s="253" customFormat="1" ht="10.5" customHeight="1" x14ac:dyDescent="0.25">
      <c r="A8" s="245" t="s">
        <v>3</v>
      </c>
      <c r="B8" s="277">
        <v>38</v>
      </c>
      <c r="C8" s="277">
        <v>38</v>
      </c>
      <c r="D8" s="249">
        <v>37</v>
      </c>
      <c r="E8" s="277">
        <v>38</v>
      </c>
      <c r="F8" s="277">
        <v>39</v>
      </c>
      <c r="G8" s="277">
        <v>39</v>
      </c>
      <c r="H8" s="249">
        <v>39</v>
      </c>
      <c r="I8" s="277">
        <v>39</v>
      </c>
      <c r="J8" s="277">
        <v>38</v>
      </c>
      <c r="K8" s="277">
        <v>38</v>
      </c>
      <c r="L8" s="249">
        <v>38</v>
      </c>
      <c r="M8" s="277">
        <v>38</v>
      </c>
      <c r="N8" s="277">
        <v>38</v>
      </c>
      <c r="O8" s="277">
        <v>38</v>
      </c>
      <c r="P8" s="249">
        <v>38</v>
      </c>
      <c r="Q8" s="277">
        <v>36</v>
      </c>
      <c r="R8" s="277">
        <v>35</v>
      </c>
      <c r="S8" s="277">
        <v>36</v>
      </c>
      <c r="T8" s="249">
        <v>36</v>
      </c>
      <c r="U8" s="277">
        <v>36</v>
      </c>
      <c r="V8" s="277">
        <v>36</v>
      </c>
      <c r="W8" s="277">
        <v>36</v>
      </c>
      <c r="X8" s="277">
        <v>36</v>
      </c>
      <c r="Y8" s="277">
        <v>36</v>
      </c>
      <c r="Z8" s="277">
        <v>35</v>
      </c>
      <c r="AA8" s="277">
        <v>35</v>
      </c>
      <c r="AB8" s="277">
        <v>35</v>
      </c>
      <c r="AC8" s="277">
        <v>34</v>
      </c>
      <c r="AD8" s="277">
        <v>34</v>
      </c>
      <c r="AE8" s="277">
        <v>34</v>
      </c>
      <c r="AF8" s="277">
        <v>34</v>
      </c>
      <c r="AG8" s="277">
        <v>34</v>
      </c>
      <c r="AH8" s="277">
        <v>34</v>
      </c>
      <c r="AI8" s="277">
        <v>34</v>
      </c>
      <c r="AJ8" s="277">
        <v>34</v>
      </c>
      <c r="AK8" s="277">
        <v>34</v>
      </c>
      <c r="AL8" s="277">
        <v>34</v>
      </c>
      <c r="AM8" s="277">
        <v>33</v>
      </c>
      <c r="AN8" s="277">
        <v>33</v>
      </c>
      <c r="AO8" s="277">
        <v>33</v>
      </c>
      <c r="AP8" s="277">
        <v>33</v>
      </c>
    </row>
    <row r="9" spans="1:42" s="253" customFormat="1" ht="10.5" customHeight="1" x14ac:dyDescent="0.25">
      <c r="A9" s="245" t="s">
        <v>4</v>
      </c>
      <c r="B9" s="277">
        <v>64</v>
      </c>
      <c r="C9" s="277">
        <v>63</v>
      </c>
      <c r="D9" s="249">
        <v>60</v>
      </c>
      <c r="E9" s="277">
        <v>60</v>
      </c>
      <c r="F9" s="277">
        <v>60</v>
      </c>
      <c r="G9" s="277">
        <v>59</v>
      </c>
      <c r="H9" s="249">
        <v>59</v>
      </c>
      <c r="I9" s="277">
        <v>58</v>
      </c>
      <c r="J9" s="277">
        <v>58</v>
      </c>
      <c r="K9" s="277">
        <v>57</v>
      </c>
      <c r="L9" s="249">
        <v>57</v>
      </c>
      <c r="M9" s="277">
        <v>55</v>
      </c>
      <c r="N9" s="277">
        <v>55</v>
      </c>
      <c r="O9" s="277">
        <v>53</v>
      </c>
      <c r="P9" s="249">
        <v>53</v>
      </c>
      <c r="Q9" s="277">
        <v>47</v>
      </c>
      <c r="R9" s="277">
        <v>53</v>
      </c>
      <c r="S9" s="277">
        <v>51</v>
      </c>
      <c r="T9" s="249">
        <v>51</v>
      </c>
      <c r="U9" s="277">
        <v>47</v>
      </c>
      <c r="V9" s="277">
        <v>47</v>
      </c>
      <c r="W9" s="277">
        <v>47</v>
      </c>
      <c r="X9" s="277">
        <v>47</v>
      </c>
      <c r="Y9" s="277">
        <v>47</v>
      </c>
      <c r="Z9" s="277">
        <v>47</v>
      </c>
      <c r="AA9" s="277">
        <v>47</v>
      </c>
      <c r="AB9" s="277">
        <v>47</v>
      </c>
      <c r="AC9" s="277">
        <v>47</v>
      </c>
      <c r="AD9" s="277">
        <v>45</v>
      </c>
      <c r="AE9" s="277">
        <v>43</v>
      </c>
      <c r="AF9" s="277">
        <v>41</v>
      </c>
      <c r="AG9" s="277">
        <v>41</v>
      </c>
      <c r="AH9" s="277">
        <v>41</v>
      </c>
      <c r="AI9" s="277">
        <v>41</v>
      </c>
      <c r="AJ9" s="277">
        <v>40</v>
      </c>
      <c r="AK9" s="277">
        <v>40</v>
      </c>
      <c r="AL9" s="277">
        <v>40</v>
      </c>
      <c r="AM9" s="277">
        <v>40</v>
      </c>
      <c r="AN9" s="277">
        <v>38</v>
      </c>
      <c r="AO9" s="277">
        <v>38</v>
      </c>
      <c r="AP9" s="277">
        <v>38</v>
      </c>
    </row>
    <row r="10" spans="1:42" s="253" customFormat="1" ht="10.5" customHeight="1" x14ac:dyDescent="0.25">
      <c r="A10" s="245" t="s">
        <v>13</v>
      </c>
      <c r="B10" s="277">
        <v>46</v>
      </c>
      <c r="C10" s="277">
        <v>45</v>
      </c>
      <c r="D10" s="249">
        <v>45</v>
      </c>
      <c r="E10" s="277">
        <v>45</v>
      </c>
      <c r="F10" s="277">
        <v>45</v>
      </c>
      <c r="G10" s="277">
        <v>45</v>
      </c>
      <c r="H10" s="249">
        <v>45</v>
      </c>
      <c r="I10" s="277">
        <v>44</v>
      </c>
      <c r="J10" s="277">
        <v>44</v>
      </c>
      <c r="K10" s="277">
        <v>43</v>
      </c>
      <c r="L10" s="249">
        <v>38</v>
      </c>
      <c r="M10" s="277">
        <v>35</v>
      </c>
      <c r="N10" s="277">
        <v>35</v>
      </c>
      <c r="O10" s="277">
        <v>35</v>
      </c>
      <c r="P10" s="249">
        <v>35</v>
      </c>
      <c r="Q10" s="277">
        <v>34</v>
      </c>
      <c r="R10" s="277">
        <v>34</v>
      </c>
      <c r="S10" s="277">
        <v>34</v>
      </c>
      <c r="T10" s="249">
        <v>34</v>
      </c>
      <c r="U10" s="277">
        <v>34</v>
      </c>
      <c r="V10" s="277">
        <v>34</v>
      </c>
      <c r="W10" s="277">
        <v>34</v>
      </c>
      <c r="X10" s="277">
        <v>33</v>
      </c>
      <c r="Y10" s="277">
        <v>33</v>
      </c>
      <c r="Z10" s="277">
        <v>33</v>
      </c>
      <c r="AA10" s="277">
        <v>33</v>
      </c>
      <c r="AB10" s="277">
        <v>33</v>
      </c>
      <c r="AC10" s="277">
        <v>33</v>
      </c>
      <c r="AD10" s="277">
        <v>33</v>
      </c>
      <c r="AE10" s="277">
        <v>33</v>
      </c>
      <c r="AF10" s="277">
        <v>33</v>
      </c>
      <c r="AG10" s="277">
        <v>33</v>
      </c>
      <c r="AH10" s="277">
        <v>34</v>
      </c>
      <c r="AI10" s="277">
        <v>34</v>
      </c>
      <c r="AJ10" s="277">
        <v>35</v>
      </c>
      <c r="AK10" s="277">
        <v>35</v>
      </c>
      <c r="AL10" s="277">
        <v>35</v>
      </c>
      <c r="AM10" s="277">
        <v>35</v>
      </c>
      <c r="AN10" s="277">
        <v>35</v>
      </c>
      <c r="AO10" s="277">
        <v>35</v>
      </c>
      <c r="AP10" s="277">
        <v>35</v>
      </c>
    </row>
    <row r="11" spans="1:42" s="259" customFormat="1" ht="10.5" hidden="1" customHeight="1" x14ac:dyDescent="0.2">
      <c r="A11" s="245" t="s">
        <v>298</v>
      </c>
      <c r="B11" s="277">
        <v>34</v>
      </c>
      <c r="C11" s="277">
        <v>34</v>
      </c>
      <c r="D11" s="249">
        <v>31</v>
      </c>
      <c r="E11" s="277">
        <v>31</v>
      </c>
      <c r="F11" s="277">
        <v>31</v>
      </c>
      <c r="G11" s="277">
        <v>31</v>
      </c>
      <c r="H11" s="249">
        <v>31</v>
      </c>
      <c r="I11" s="277">
        <v>31</v>
      </c>
      <c r="J11" s="277">
        <v>31</v>
      </c>
      <c r="K11" s="277">
        <v>31</v>
      </c>
      <c r="L11" s="249">
        <v>28</v>
      </c>
      <c r="M11" s="277">
        <v>28</v>
      </c>
      <c r="N11" s="277">
        <v>28</v>
      </c>
      <c r="O11" s="277">
        <v>28</v>
      </c>
      <c r="P11" s="249">
        <v>28</v>
      </c>
      <c r="Q11" s="277">
        <v>28</v>
      </c>
      <c r="R11" s="277">
        <v>28</v>
      </c>
      <c r="S11" s="277">
        <v>28</v>
      </c>
      <c r="T11" s="249">
        <v>28</v>
      </c>
      <c r="U11" s="277">
        <v>28</v>
      </c>
      <c r="V11" s="277">
        <v>28</v>
      </c>
      <c r="W11" s="277">
        <v>28</v>
      </c>
      <c r="X11" s="277">
        <v>28</v>
      </c>
      <c r="Y11" s="277">
        <v>28</v>
      </c>
      <c r="Z11" s="289"/>
      <c r="AA11" s="289"/>
      <c r="AB11" s="289"/>
      <c r="AC11" s="289"/>
      <c r="AD11" s="289"/>
      <c r="AE11" s="289"/>
      <c r="AF11" s="289"/>
      <c r="AG11" s="289"/>
      <c r="AH11" s="289"/>
      <c r="AI11" s="289"/>
      <c r="AJ11" s="289"/>
      <c r="AK11" s="289"/>
      <c r="AL11" s="289"/>
      <c r="AM11" s="289"/>
      <c r="AN11" s="289"/>
      <c r="AO11" s="289"/>
      <c r="AP11" s="289"/>
    </row>
    <row r="12" spans="1:42" s="59" customFormat="1" ht="10.5" customHeight="1" x14ac:dyDescent="0.2">
      <c r="A12" s="245" t="s">
        <v>6</v>
      </c>
      <c r="B12" s="277">
        <v>18</v>
      </c>
      <c r="C12" s="277">
        <v>18</v>
      </c>
      <c r="D12" s="249">
        <v>18</v>
      </c>
      <c r="E12" s="277">
        <v>18</v>
      </c>
      <c r="F12" s="277">
        <v>18</v>
      </c>
      <c r="G12" s="277">
        <v>18</v>
      </c>
      <c r="H12" s="249">
        <v>18</v>
      </c>
      <c r="I12" s="277">
        <v>18</v>
      </c>
      <c r="J12" s="277">
        <v>18</v>
      </c>
      <c r="K12" s="277">
        <v>18</v>
      </c>
      <c r="L12" s="249">
        <v>18</v>
      </c>
      <c r="M12" s="277">
        <v>18</v>
      </c>
      <c r="N12" s="277">
        <v>18</v>
      </c>
      <c r="O12" s="277">
        <v>18</v>
      </c>
      <c r="P12" s="249">
        <v>19</v>
      </c>
      <c r="Q12" s="277">
        <v>19</v>
      </c>
      <c r="R12" s="277">
        <v>19</v>
      </c>
      <c r="S12" s="277">
        <v>19</v>
      </c>
      <c r="T12" s="249">
        <v>19</v>
      </c>
      <c r="U12" s="277">
        <v>19</v>
      </c>
      <c r="V12" s="277">
        <v>19</v>
      </c>
      <c r="W12" s="277">
        <v>19</v>
      </c>
      <c r="X12" s="277">
        <v>22</v>
      </c>
      <c r="Y12" s="277">
        <v>22</v>
      </c>
      <c r="Z12" s="277">
        <v>22</v>
      </c>
      <c r="AA12" s="277">
        <v>22</v>
      </c>
      <c r="AB12" s="277">
        <v>22</v>
      </c>
      <c r="AC12" s="277">
        <v>21</v>
      </c>
      <c r="AD12" s="277">
        <v>21</v>
      </c>
      <c r="AE12" s="277">
        <v>21</v>
      </c>
      <c r="AF12" s="277">
        <v>21</v>
      </c>
      <c r="AG12" s="277">
        <v>21</v>
      </c>
      <c r="AH12" s="277">
        <v>21</v>
      </c>
      <c r="AI12" s="277">
        <v>21</v>
      </c>
      <c r="AJ12" s="277">
        <v>21</v>
      </c>
      <c r="AK12" s="277">
        <v>21</v>
      </c>
      <c r="AL12" s="277">
        <v>21</v>
      </c>
      <c r="AM12" s="277">
        <v>21</v>
      </c>
      <c r="AN12" s="277">
        <v>21</v>
      </c>
      <c r="AO12" s="277">
        <v>21</v>
      </c>
      <c r="AP12" s="277">
        <v>20</v>
      </c>
    </row>
    <row r="13" spans="1:42" s="59" customFormat="1" x14ac:dyDescent="0.2">
      <c r="A13" s="372" t="s">
        <v>297</v>
      </c>
      <c r="B13" s="373"/>
      <c r="C13" s="373"/>
      <c r="D13" s="373"/>
      <c r="E13" s="373"/>
      <c r="F13" s="373"/>
      <c r="G13" s="373"/>
      <c r="H13" s="373"/>
      <c r="I13" s="373"/>
      <c r="J13" s="373"/>
      <c r="K13" s="373"/>
      <c r="L13" s="373"/>
      <c r="M13" s="373"/>
      <c r="N13" s="373"/>
      <c r="O13" s="373"/>
      <c r="P13" s="373"/>
      <c r="Q13" s="373"/>
      <c r="R13" s="251">
        <v>203</v>
      </c>
      <c r="S13" s="251">
        <v>203</v>
      </c>
      <c r="T13" s="250">
        <v>203</v>
      </c>
      <c r="U13" s="251">
        <v>203</v>
      </c>
      <c r="V13" s="251">
        <v>200</v>
      </c>
      <c r="W13" s="251">
        <v>190</v>
      </c>
      <c r="X13" s="251">
        <v>190</v>
      </c>
      <c r="Y13" s="251">
        <v>180</v>
      </c>
      <c r="Z13" s="251">
        <v>186</v>
      </c>
      <c r="AA13" s="251">
        <v>177</v>
      </c>
      <c r="AB13" s="251">
        <v>180</v>
      </c>
      <c r="AC13" s="251">
        <v>180</v>
      </c>
      <c r="AD13" s="251">
        <v>177</v>
      </c>
      <c r="AE13" s="251">
        <v>173</v>
      </c>
      <c r="AF13" s="251">
        <v>172</v>
      </c>
      <c r="AG13" s="251">
        <v>163</v>
      </c>
      <c r="AH13" s="251">
        <v>163</v>
      </c>
      <c r="AI13" s="251">
        <v>162</v>
      </c>
      <c r="AJ13" s="251">
        <v>162</v>
      </c>
      <c r="AK13" s="251">
        <v>140</v>
      </c>
      <c r="AL13" s="251">
        <v>139</v>
      </c>
      <c r="AM13" s="251">
        <v>139</v>
      </c>
      <c r="AN13" s="251">
        <v>139</v>
      </c>
      <c r="AO13" s="251">
        <v>139</v>
      </c>
      <c r="AP13" s="251">
        <v>129</v>
      </c>
    </row>
    <row r="14" spans="1:42" s="59" customFormat="1" ht="10.5" hidden="1" customHeight="1" x14ac:dyDescent="0.2">
      <c r="A14" s="144" t="s">
        <v>271</v>
      </c>
      <c r="B14" s="289"/>
      <c r="C14" s="289"/>
      <c r="D14" s="289"/>
      <c r="E14" s="289"/>
      <c r="F14" s="289"/>
      <c r="G14" s="289"/>
      <c r="H14" s="289"/>
      <c r="I14" s="289"/>
      <c r="J14" s="289"/>
      <c r="K14" s="289"/>
      <c r="L14" s="289"/>
      <c r="M14" s="289"/>
      <c r="N14" s="289"/>
      <c r="O14" s="289"/>
      <c r="P14" s="289"/>
      <c r="Q14" s="289"/>
      <c r="R14" s="290"/>
      <c r="S14" s="290"/>
      <c r="T14" s="249">
        <v>19</v>
      </c>
      <c r="U14" s="277">
        <v>19</v>
      </c>
      <c r="V14" s="277">
        <v>19</v>
      </c>
      <c r="W14" s="277">
        <v>19</v>
      </c>
      <c r="X14" s="289"/>
      <c r="Y14" s="289"/>
      <c r="Z14" s="289"/>
      <c r="AA14" s="289"/>
      <c r="AB14" s="289"/>
      <c r="AC14" s="289"/>
      <c r="AD14" s="289"/>
      <c r="AE14" s="289"/>
      <c r="AF14" s="289"/>
      <c r="AG14" s="289"/>
      <c r="AH14" s="289"/>
      <c r="AI14" s="289"/>
      <c r="AJ14" s="289"/>
      <c r="AK14" s="289"/>
      <c r="AL14" s="289"/>
      <c r="AM14" s="289"/>
    </row>
    <row r="15" spans="1:42" s="59" customFormat="1" ht="10.5" hidden="1" customHeight="1" x14ac:dyDescent="0.2">
      <c r="A15" s="144" t="s">
        <v>272</v>
      </c>
      <c r="B15" s="289"/>
      <c r="C15" s="289"/>
      <c r="D15" s="289"/>
      <c r="E15" s="289"/>
      <c r="F15" s="289"/>
      <c r="G15" s="289"/>
      <c r="H15" s="289"/>
      <c r="I15" s="289"/>
      <c r="J15" s="289"/>
      <c r="K15" s="289"/>
      <c r="L15" s="289"/>
      <c r="M15" s="289"/>
      <c r="N15" s="289"/>
      <c r="O15" s="289"/>
      <c r="P15" s="289"/>
      <c r="Q15" s="289"/>
      <c r="R15" s="290"/>
      <c r="S15" s="290"/>
      <c r="T15" s="249">
        <v>10</v>
      </c>
      <c r="U15" s="277">
        <v>10</v>
      </c>
      <c r="V15" s="277">
        <v>10</v>
      </c>
      <c r="W15" s="277">
        <v>9</v>
      </c>
      <c r="X15" s="289"/>
      <c r="Y15" s="289"/>
      <c r="Z15" s="289"/>
      <c r="AA15" s="289"/>
      <c r="AB15" s="289"/>
      <c r="AC15" s="289"/>
      <c r="AD15" s="289"/>
      <c r="AE15" s="289"/>
      <c r="AF15" s="289"/>
      <c r="AG15" s="289"/>
      <c r="AH15" s="289"/>
      <c r="AI15" s="289"/>
      <c r="AJ15" s="289"/>
      <c r="AK15" s="289"/>
      <c r="AL15" s="289"/>
      <c r="AM15" s="289"/>
    </row>
    <row r="16" spans="1:42" s="59" customFormat="1" ht="10.5" customHeight="1" x14ac:dyDescent="0.2">
      <c r="A16" s="374" t="s">
        <v>279</v>
      </c>
      <c r="B16" s="374"/>
      <c r="C16" s="374"/>
      <c r="D16" s="374"/>
      <c r="E16" s="374"/>
      <c r="F16" s="374"/>
      <c r="G16" s="374"/>
      <c r="H16" s="374"/>
      <c r="I16" s="374"/>
      <c r="J16" s="374"/>
      <c r="K16" s="374"/>
      <c r="L16" s="374"/>
      <c r="M16" s="374"/>
      <c r="N16" s="374"/>
      <c r="O16" s="374"/>
      <c r="P16" s="374"/>
      <c r="Q16" s="374"/>
      <c r="R16" s="374"/>
      <c r="S16" s="374"/>
      <c r="T16" s="375"/>
      <c r="U16" s="376"/>
      <c r="V16" s="376"/>
      <c r="W16" s="376"/>
      <c r="X16" s="376"/>
      <c r="Y16" s="376">
        <v>12</v>
      </c>
      <c r="Z16" s="376">
        <v>12</v>
      </c>
      <c r="AA16" s="376">
        <v>11</v>
      </c>
      <c r="AB16" s="376">
        <v>4</v>
      </c>
      <c r="AC16" s="376">
        <v>4</v>
      </c>
      <c r="AD16" s="376">
        <v>4</v>
      </c>
      <c r="AE16" s="289"/>
      <c r="AF16" s="289"/>
      <c r="AG16" s="289"/>
      <c r="AH16" s="289"/>
      <c r="AI16" s="289"/>
      <c r="AJ16" s="289"/>
      <c r="AK16" s="289"/>
      <c r="AL16" s="289"/>
      <c r="AM16" s="289"/>
    </row>
    <row r="17" spans="1:42" s="59" customFormat="1" ht="10.5" customHeight="1" x14ac:dyDescent="0.2">
      <c r="A17" s="144"/>
      <c r="B17" s="277"/>
      <c r="C17" s="277"/>
      <c r="D17" s="277"/>
      <c r="E17" s="277"/>
      <c r="F17" s="277"/>
      <c r="G17" s="277"/>
      <c r="H17" s="277"/>
      <c r="I17" s="277"/>
      <c r="J17" s="277"/>
      <c r="K17" s="277"/>
      <c r="L17" s="277"/>
      <c r="M17" s="277"/>
      <c r="N17" s="277"/>
      <c r="O17" s="277"/>
      <c r="P17" s="277"/>
      <c r="Q17" s="277"/>
      <c r="R17" s="277"/>
      <c r="S17" s="277"/>
      <c r="T17" s="277"/>
      <c r="U17" s="277"/>
      <c r="V17" s="277"/>
      <c r="W17" s="277"/>
      <c r="X17" s="277"/>
    </row>
    <row r="18" spans="1:42" s="59" customFormat="1" ht="10.5" customHeight="1" x14ac:dyDescent="0.2">
      <c r="A18" s="144"/>
      <c r="B18" s="277"/>
      <c r="C18" s="277"/>
      <c r="D18" s="277"/>
      <c r="E18" s="277"/>
      <c r="F18" s="277"/>
      <c r="G18" s="277"/>
      <c r="H18" s="277"/>
      <c r="I18" s="277"/>
      <c r="J18" s="277"/>
      <c r="K18" s="277"/>
      <c r="L18" s="277"/>
      <c r="M18" s="277"/>
      <c r="N18" s="277"/>
      <c r="O18" s="277"/>
      <c r="P18" s="277"/>
      <c r="Q18" s="277"/>
      <c r="R18" s="277"/>
      <c r="S18" s="277"/>
      <c r="T18" s="277"/>
      <c r="U18" s="277"/>
      <c r="V18" s="277"/>
      <c r="W18" s="277"/>
      <c r="X18" s="277"/>
    </row>
    <row r="19" spans="1:42" s="269" customFormat="1" ht="25.5" customHeight="1" x14ac:dyDescent="0.25">
      <c r="A19" s="268" t="s">
        <v>88</v>
      </c>
      <c r="B19" s="30" t="s">
        <v>14</v>
      </c>
      <c r="C19" s="30" t="s">
        <v>15</v>
      </c>
      <c r="D19" s="30" t="s">
        <v>16</v>
      </c>
      <c r="E19" s="30" t="s">
        <v>17</v>
      </c>
      <c r="F19" s="30" t="s">
        <v>18</v>
      </c>
      <c r="G19" s="30" t="s">
        <v>19</v>
      </c>
      <c r="H19" s="30" t="s">
        <v>20</v>
      </c>
      <c r="I19" s="30" t="s">
        <v>21</v>
      </c>
      <c r="J19" s="30" t="s">
        <v>22</v>
      </c>
      <c r="K19" s="30" t="s">
        <v>23</v>
      </c>
      <c r="L19" s="242" t="s">
        <v>24</v>
      </c>
      <c r="M19" s="30" t="s">
        <v>39</v>
      </c>
      <c r="N19" s="273" t="s">
        <v>41</v>
      </c>
      <c r="O19" s="273" t="s">
        <v>43</v>
      </c>
      <c r="P19" s="273" t="s">
        <v>109</v>
      </c>
      <c r="Q19" s="273" t="s">
        <v>112</v>
      </c>
      <c r="R19" s="273" t="s">
        <v>117</v>
      </c>
      <c r="S19" s="273" t="s">
        <v>119</v>
      </c>
      <c r="T19" s="273" t="s">
        <v>134</v>
      </c>
      <c r="U19" s="273" t="s">
        <v>239</v>
      </c>
      <c r="V19" s="273" t="s">
        <v>254</v>
      </c>
      <c r="W19" s="273" t="s">
        <v>258</v>
      </c>
      <c r="X19" s="273" t="s">
        <v>260</v>
      </c>
      <c r="Y19" s="273" t="s">
        <v>274</v>
      </c>
      <c r="Z19" s="273" t="s">
        <v>280</v>
      </c>
      <c r="AA19" s="273" t="s">
        <v>301</v>
      </c>
      <c r="AB19" s="273" t="s">
        <v>304</v>
      </c>
      <c r="AC19" s="269" t="s">
        <v>309</v>
      </c>
      <c r="AD19" s="269" t="s">
        <v>314</v>
      </c>
      <c r="AE19" s="269" t="s">
        <v>321</v>
      </c>
      <c r="AF19" s="273" t="s">
        <v>349</v>
      </c>
      <c r="AG19" s="269" t="s">
        <v>360</v>
      </c>
      <c r="AH19" s="273" t="s">
        <v>362</v>
      </c>
      <c r="AI19" s="273" t="s">
        <v>367</v>
      </c>
      <c r="AJ19" s="273" t="s">
        <v>368</v>
      </c>
      <c r="AK19" s="273" t="s">
        <v>372</v>
      </c>
      <c r="AL19" s="269" t="s">
        <v>376</v>
      </c>
      <c r="AM19" s="269" t="s">
        <v>380</v>
      </c>
      <c r="AN19" s="273" t="s">
        <v>386</v>
      </c>
      <c r="AO19" s="273" t="s">
        <v>391</v>
      </c>
      <c r="AP19" s="273" t="s">
        <v>396</v>
      </c>
    </row>
    <row r="20" spans="1:42" s="266" customFormat="1" x14ac:dyDescent="0.2">
      <c r="A20" s="265" t="s">
        <v>87</v>
      </c>
      <c r="B20" s="270"/>
      <c r="C20" s="270"/>
      <c r="D20" s="270"/>
      <c r="E20" s="270"/>
      <c r="F20" s="270"/>
      <c r="G20" s="270"/>
      <c r="H20" s="270"/>
      <c r="I20" s="270"/>
      <c r="J20" s="270"/>
      <c r="K20" s="270"/>
      <c r="M20" s="270"/>
      <c r="N20" s="270"/>
      <c r="O20" s="270"/>
      <c r="P20" s="270"/>
      <c r="Q20" s="270"/>
      <c r="R20" s="270"/>
      <c r="S20" s="270"/>
      <c r="T20" s="270"/>
      <c r="U20" s="270"/>
      <c r="V20" s="270"/>
      <c r="W20" s="270"/>
      <c r="X20" s="270"/>
      <c r="Y20" s="270"/>
      <c r="AF20" s="270"/>
    </row>
    <row r="21" spans="1:42" x14ac:dyDescent="0.2">
      <c r="A21" s="243" t="s">
        <v>9</v>
      </c>
      <c r="B21" s="244">
        <v>2970</v>
      </c>
      <c r="C21" s="244">
        <v>2948</v>
      </c>
      <c r="D21" s="244">
        <v>2885</v>
      </c>
      <c r="E21" s="244">
        <v>2873</v>
      </c>
      <c r="F21" s="244">
        <v>2862</v>
      </c>
      <c r="G21" s="244">
        <v>2838</v>
      </c>
      <c r="H21" s="244">
        <v>2789</v>
      </c>
      <c r="I21" s="244">
        <v>2747</v>
      </c>
      <c r="J21" s="244">
        <v>2746</v>
      </c>
      <c r="K21" s="244">
        <v>2740</v>
      </c>
      <c r="L21" s="244">
        <v>2690</v>
      </c>
      <c r="M21" s="244">
        <v>2664</v>
      </c>
      <c r="N21" s="244">
        <v>2659</v>
      </c>
      <c r="O21" s="244">
        <v>2667</v>
      </c>
      <c r="P21" s="244">
        <v>2659</v>
      </c>
      <c r="Q21" s="244">
        <v>2646</v>
      </c>
      <c r="R21" s="244">
        <v>2633</v>
      </c>
      <c r="S21" s="244">
        <v>2624</v>
      </c>
      <c r="T21" s="244">
        <v>2591</v>
      </c>
      <c r="U21" s="244">
        <v>2541</v>
      </c>
      <c r="V21" s="244">
        <v>2510</v>
      </c>
      <c r="W21" s="244">
        <v>2518</v>
      </c>
      <c r="X21" s="244">
        <v>2510</v>
      </c>
      <c r="Y21" s="244">
        <v>2460</v>
      </c>
      <c r="Z21" s="244">
        <v>2446</v>
      </c>
      <c r="AA21" s="244">
        <v>2417</v>
      </c>
      <c r="AB21" s="244">
        <v>2418</v>
      </c>
      <c r="AC21" s="260">
        <v>2436</v>
      </c>
      <c r="AD21" s="260">
        <v>2438</v>
      </c>
      <c r="AE21" s="260">
        <v>2572</v>
      </c>
      <c r="AF21" s="244">
        <v>2554</v>
      </c>
      <c r="AG21" s="244">
        <v>2524</v>
      </c>
      <c r="AH21" s="244">
        <v>2509</v>
      </c>
      <c r="AI21" s="244">
        <v>2529</v>
      </c>
      <c r="AJ21" s="244">
        <v>2523</v>
      </c>
      <c r="AK21" s="244">
        <v>2536</v>
      </c>
      <c r="AL21" s="260">
        <v>2524</v>
      </c>
      <c r="AM21" s="260">
        <v>2505</v>
      </c>
      <c r="AN21" s="244">
        <v>2469</v>
      </c>
      <c r="AO21" s="244">
        <v>2459</v>
      </c>
      <c r="AP21" s="244">
        <v>2462</v>
      </c>
    </row>
    <row r="22" spans="1:42" x14ac:dyDescent="0.2">
      <c r="A22" s="245" t="s">
        <v>11</v>
      </c>
      <c r="B22" s="246">
        <v>830</v>
      </c>
      <c r="C22" s="246">
        <v>840</v>
      </c>
      <c r="D22" s="246">
        <v>855</v>
      </c>
      <c r="E22" s="246">
        <v>851</v>
      </c>
      <c r="F22" s="246">
        <v>848</v>
      </c>
      <c r="G22" s="246">
        <v>848</v>
      </c>
      <c r="H22" s="246">
        <v>865</v>
      </c>
      <c r="I22" s="246">
        <v>858</v>
      </c>
      <c r="J22" s="246">
        <v>855</v>
      </c>
      <c r="K22" s="246">
        <v>864</v>
      </c>
      <c r="L22" s="246">
        <v>893</v>
      </c>
      <c r="M22" s="246">
        <v>878</v>
      </c>
      <c r="N22" s="246">
        <v>876</v>
      </c>
      <c r="O22" s="246">
        <v>878</v>
      </c>
      <c r="P22" s="246">
        <v>903</v>
      </c>
      <c r="Q22" s="246">
        <v>883</v>
      </c>
      <c r="R22" s="246">
        <v>877</v>
      </c>
      <c r="S22" s="246">
        <v>867</v>
      </c>
      <c r="T22" s="246">
        <v>877</v>
      </c>
      <c r="U22" s="246">
        <v>879</v>
      </c>
      <c r="V22" s="246">
        <v>870</v>
      </c>
      <c r="W22" s="246">
        <v>869</v>
      </c>
      <c r="X22" s="246">
        <v>877</v>
      </c>
      <c r="Y22" s="246">
        <v>860</v>
      </c>
      <c r="Z22" s="246">
        <v>871</v>
      </c>
      <c r="AA22" s="246">
        <v>923</v>
      </c>
      <c r="AB22" s="246">
        <v>949</v>
      </c>
      <c r="AC22" s="260">
        <v>942</v>
      </c>
      <c r="AD22" s="260">
        <v>951</v>
      </c>
      <c r="AE22" s="260">
        <v>950</v>
      </c>
      <c r="AF22" s="246">
        <v>953</v>
      </c>
      <c r="AG22" s="246">
        <v>951</v>
      </c>
      <c r="AH22" s="246">
        <v>959</v>
      </c>
      <c r="AI22" s="246">
        <v>960</v>
      </c>
      <c r="AJ22" s="246">
        <v>970</v>
      </c>
      <c r="AK22" s="246">
        <v>978</v>
      </c>
      <c r="AL22" s="260">
        <v>981</v>
      </c>
      <c r="AM22" s="260">
        <v>967</v>
      </c>
      <c r="AN22" s="246">
        <v>965</v>
      </c>
      <c r="AO22" s="246">
        <v>952</v>
      </c>
      <c r="AP22" s="246">
        <v>951</v>
      </c>
    </row>
    <row r="23" spans="1:42" x14ac:dyDescent="0.2">
      <c r="A23" s="245" t="s">
        <v>3</v>
      </c>
      <c r="B23" s="246">
        <v>440</v>
      </c>
      <c r="C23" s="246">
        <v>447</v>
      </c>
      <c r="D23" s="246">
        <v>444</v>
      </c>
      <c r="E23" s="246">
        <v>449</v>
      </c>
      <c r="F23" s="246">
        <v>458</v>
      </c>
      <c r="G23" s="246">
        <v>461</v>
      </c>
      <c r="H23" s="246">
        <v>459</v>
      </c>
      <c r="I23" s="246">
        <v>464</v>
      </c>
      <c r="J23" s="246">
        <v>467</v>
      </c>
      <c r="K23" s="246">
        <v>459</v>
      </c>
      <c r="L23" s="246">
        <v>455</v>
      </c>
      <c r="M23" s="246">
        <v>449</v>
      </c>
      <c r="N23" s="246">
        <v>446</v>
      </c>
      <c r="O23" s="246">
        <v>449</v>
      </c>
      <c r="P23" s="246">
        <v>450</v>
      </c>
      <c r="Q23" s="246">
        <v>443</v>
      </c>
      <c r="R23" s="246">
        <v>444</v>
      </c>
      <c r="S23" s="246">
        <v>443</v>
      </c>
      <c r="T23" s="246">
        <v>444</v>
      </c>
      <c r="U23" s="246">
        <v>449</v>
      </c>
      <c r="V23" s="246">
        <v>449</v>
      </c>
      <c r="W23" s="246">
        <v>444</v>
      </c>
      <c r="X23" s="246">
        <v>460</v>
      </c>
      <c r="Y23" s="246">
        <v>462</v>
      </c>
      <c r="Z23" s="246">
        <v>462</v>
      </c>
      <c r="AA23" s="246">
        <v>463</v>
      </c>
      <c r="AB23" s="246">
        <v>475</v>
      </c>
      <c r="AC23" s="260">
        <v>469</v>
      </c>
      <c r="AD23" s="260">
        <v>477</v>
      </c>
      <c r="AE23" s="260">
        <v>480</v>
      </c>
      <c r="AF23" s="246">
        <v>478</v>
      </c>
      <c r="AG23" s="246">
        <v>479</v>
      </c>
      <c r="AH23" s="246">
        <v>489</v>
      </c>
      <c r="AI23" s="246">
        <v>496</v>
      </c>
      <c r="AJ23" s="246">
        <v>497</v>
      </c>
      <c r="AK23" s="246">
        <v>499</v>
      </c>
      <c r="AL23" s="260">
        <v>498</v>
      </c>
      <c r="AM23" s="260">
        <v>495</v>
      </c>
      <c r="AN23" s="246">
        <v>490</v>
      </c>
      <c r="AO23" s="246">
        <v>487</v>
      </c>
      <c r="AP23" s="246">
        <v>489</v>
      </c>
    </row>
    <row r="24" spans="1:42" x14ac:dyDescent="0.2">
      <c r="A24" s="245" t="s">
        <v>4</v>
      </c>
      <c r="B24" s="246">
        <v>497</v>
      </c>
      <c r="C24" s="246">
        <v>497</v>
      </c>
      <c r="D24" s="246">
        <v>491</v>
      </c>
      <c r="E24" s="246">
        <v>492</v>
      </c>
      <c r="F24" s="246">
        <v>487</v>
      </c>
      <c r="G24" s="246">
        <v>484</v>
      </c>
      <c r="H24" s="246">
        <v>475</v>
      </c>
      <c r="I24" s="246">
        <v>485</v>
      </c>
      <c r="J24" s="246">
        <v>486</v>
      </c>
      <c r="K24" s="246">
        <v>486</v>
      </c>
      <c r="L24" s="246">
        <v>476</v>
      </c>
      <c r="M24" s="246">
        <v>481</v>
      </c>
      <c r="N24" s="246">
        <v>478</v>
      </c>
      <c r="O24" s="246">
        <v>488</v>
      </c>
      <c r="P24" s="246">
        <v>480</v>
      </c>
      <c r="Q24" s="246">
        <v>486</v>
      </c>
      <c r="R24" s="246">
        <v>483</v>
      </c>
      <c r="S24" s="246">
        <v>483</v>
      </c>
      <c r="T24" s="246">
        <v>479</v>
      </c>
      <c r="U24" s="246">
        <v>477</v>
      </c>
      <c r="V24" s="246">
        <v>475</v>
      </c>
      <c r="W24" s="246">
        <v>481</v>
      </c>
      <c r="X24" s="246">
        <v>482</v>
      </c>
      <c r="Y24" s="246">
        <v>496</v>
      </c>
      <c r="Z24" s="246">
        <v>507</v>
      </c>
      <c r="AA24" s="246">
        <v>496</v>
      </c>
      <c r="AB24" s="246">
        <v>496</v>
      </c>
      <c r="AC24" s="260">
        <v>509</v>
      </c>
      <c r="AD24" s="260">
        <v>506</v>
      </c>
      <c r="AE24" s="260">
        <v>516</v>
      </c>
      <c r="AF24" s="246">
        <v>512</v>
      </c>
      <c r="AG24" s="246">
        <v>515</v>
      </c>
      <c r="AH24" s="246">
        <v>525</v>
      </c>
      <c r="AI24" s="246">
        <v>534</v>
      </c>
      <c r="AJ24" s="246">
        <v>528</v>
      </c>
      <c r="AK24" s="246">
        <v>535</v>
      </c>
      <c r="AL24" s="260">
        <v>537</v>
      </c>
      <c r="AM24" s="260">
        <v>529</v>
      </c>
      <c r="AN24" s="246">
        <v>523</v>
      </c>
      <c r="AO24" s="246">
        <v>516</v>
      </c>
      <c r="AP24" s="246">
        <v>521</v>
      </c>
    </row>
    <row r="25" spans="1:42" x14ac:dyDescent="0.2">
      <c r="A25" s="245" t="s">
        <v>13</v>
      </c>
      <c r="B25" s="246">
        <v>492</v>
      </c>
      <c r="C25" s="246">
        <v>492</v>
      </c>
      <c r="D25" s="246">
        <v>489</v>
      </c>
      <c r="E25" s="246">
        <v>484</v>
      </c>
      <c r="F25" s="246">
        <v>483</v>
      </c>
      <c r="G25" s="246">
        <v>481</v>
      </c>
      <c r="H25" s="246">
        <v>481</v>
      </c>
      <c r="I25" s="246">
        <v>481</v>
      </c>
      <c r="J25" s="246">
        <v>478</v>
      </c>
      <c r="K25" s="246">
        <v>477</v>
      </c>
      <c r="L25" s="246">
        <v>476</v>
      </c>
      <c r="M25" s="246">
        <v>470</v>
      </c>
      <c r="N25" s="246">
        <v>473</v>
      </c>
      <c r="O25" s="246">
        <v>472</v>
      </c>
      <c r="P25" s="246">
        <v>474</v>
      </c>
      <c r="Q25" s="246">
        <v>470</v>
      </c>
      <c r="R25" s="246">
        <v>467</v>
      </c>
      <c r="S25" s="246">
        <v>463</v>
      </c>
      <c r="T25" s="246">
        <v>463</v>
      </c>
      <c r="U25" s="246">
        <v>460</v>
      </c>
      <c r="V25" s="246">
        <v>468</v>
      </c>
      <c r="W25" s="246">
        <v>467</v>
      </c>
      <c r="X25" s="246">
        <v>463</v>
      </c>
      <c r="Y25" s="246">
        <v>461</v>
      </c>
      <c r="Z25" s="246">
        <v>465</v>
      </c>
      <c r="AA25" s="246">
        <v>467</v>
      </c>
      <c r="AB25" s="246">
        <v>467</v>
      </c>
      <c r="AC25" s="260">
        <v>470</v>
      </c>
      <c r="AD25" s="260">
        <v>470</v>
      </c>
      <c r="AE25" s="260">
        <v>472</v>
      </c>
      <c r="AF25" s="246">
        <v>468</v>
      </c>
      <c r="AG25" s="246">
        <v>468</v>
      </c>
      <c r="AH25" s="246">
        <v>469</v>
      </c>
      <c r="AI25" s="246">
        <v>470</v>
      </c>
      <c r="AJ25" s="246">
        <v>478</v>
      </c>
      <c r="AK25" s="246">
        <v>485</v>
      </c>
      <c r="AL25" s="260">
        <v>493</v>
      </c>
      <c r="AM25" s="260">
        <v>500</v>
      </c>
      <c r="AN25" s="246">
        <v>502</v>
      </c>
      <c r="AO25" s="246">
        <v>496</v>
      </c>
      <c r="AP25" s="246">
        <v>497</v>
      </c>
    </row>
    <row r="26" spans="1:42" hidden="1" x14ac:dyDescent="0.2">
      <c r="A26" s="245" t="s">
        <v>298</v>
      </c>
      <c r="B26" s="246">
        <v>449</v>
      </c>
      <c r="C26" s="246">
        <v>449</v>
      </c>
      <c r="D26" s="246">
        <v>406</v>
      </c>
      <c r="E26" s="246">
        <v>412</v>
      </c>
      <c r="F26" s="246">
        <v>419</v>
      </c>
      <c r="G26" s="246">
        <v>425</v>
      </c>
      <c r="H26" s="246">
        <v>431</v>
      </c>
      <c r="I26" s="246">
        <v>439</v>
      </c>
      <c r="J26" s="246">
        <v>444</v>
      </c>
      <c r="K26" s="246">
        <v>451</v>
      </c>
      <c r="L26" s="246">
        <v>458</v>
      </c>
      <c r="M26" s="246">
        <v>455</v>
      </c>
      <c r="N26" s="246">
        <v>466</v>
      </c>
      <c r="O26" s="246">
        <v>476</v>
      </c>
      <c r="P26" s="246">
        <v>479</v>
      </c>
      <c r="Q26" s="246">
        <v>482</v>
      </c>
      <c r="R26" s="246">
        <v>480</v>
      </c>
      <c r="S26" s="246">
        <v>493</v>
      </c>
      <c r="T26" s="246">
        <v>509</v>
      </c>
      <c r="U26" s="246">
        <v>504</v>
      </c>
      <c r="V26" s="246">
        <v>515</v>
      </c>
      <c r="W26" s="246">
        <v>512</v>
      </c>
      <c r="X26" s="246">
        <v>506</v>
      </c>
      <c r="Y26" s="279">
        <v>433</v>
      </c>
      <c r="Z26" s="309"/>
      <c r="AA26" s="309"/>
      <c r="AB26" s="309"/>
      <c r="AC26" s="309"/>
      <c r="AD26" s="309"/>
      <c r="AE26" s="309"/>
      <c r="AF26" s="309"/>
      <c r="AG26" s="309"/>
      <c r="AH26" s="309"/>
      <c r="AI26" s="309"/>
      <c r="AJ26" s="309"/>
      <c r="AK26" s="309"/>
      <c r="AL26" s="260">
        <v>0</v>
      </c>
      <c r="AM26" s="260">
        <v>0</v>
      </c>
      <c r="AN26" s="246">
        <v>0</v>
      </c>
      <c r="AO26" s="246">
        <v>0</v>
      </c>
      <c r="AP26" s="246">
        <v>0</v>
      </c>
    </row>
    <row r="27" spans="1:42" x14ac:dyDescent="0.2">
      <c r="A27" s="245" t="s">
        <v>6</v>
      </c>
      <c r="B27" s="246">
        <v>330</v>
      </c>
      <c r="C27" s="246">
        <v>331</v>
      </c>
      <c r="D27" s="246">
        <v>333</v>
      </c>
      <c r="E27" s="246">
        <v>335</v>
      </c>
      <c r="F27" s="246">
        <v>337</v>
      </c>
      <c r="G27" s="246">
        <v>327</v>
      </c>
      <c r="H27" s="246">
        <v>311</v>
      </c>
      <c r="I27" s="246">
        <v>304</v>
      </c>
      <c r="J27" s="246">
        <v>306</v>
      </c>
      <c r="K27" s="246">
        <v>308</v>
      </c>
      <c r="L27" s="246">
        <v>300</v>
      </c>
      <c r="M27" s="246">
        <v>300</v>
      </c>
      <c r="N27" s="246">
        <v>297</v>
      </c>
      <c r="O27" s="246">
        <v>296</v>
      </c>
      <c r="P27" s="246">
        <v>303</v>
      </c>
      <c r="Q27" s="246">
        <v>304</v>
      </c>
      <c r="R27" s="246">
        <v>302</v>
      </c>
      <c r="S27" s="246">
        <v>305</v>
      </c>
      <c r="T27" s="246">
        <v>312</v>
      </c>
      <c r="U27" s="246">
        <v>315</v>
      </c>
      <c r="V27" s="246">
        <v>304</v>
      </c>
      <c r="W27" s="246">
        <v>304</v>
      </c>
      <c r="X27" s="246">
        <v>365</v>
      </c>
      <c r="Y27" s="246">
        <v>352</v>
      </c>
      <c r="Z27" s="246">
        <v>357</v>
      </c>
      <c r="AA27" s="246">
        <v>354</v>
      </c>
      <c r="AB27" s="246">
        <v>369</v>
      </c>
      <c r="AC27" s="260">
        <v>359</v>
      </c>
      <c r="AD27" s="260">
        <v>369</v>
      </c>
      <c r="AE27" s="260">
        <v>372</v>
      </c>
      <c r="AF27" s="246">
        <v>378</v>
      </c>
      <c r="AG27" s="246">
        <v>375</v>
      </c>
      <c r="AH27" s="246">
        <v>386</v>
      </c>
      <c r="AI27" s="246">
        <v>399</v>
      </c>
      <c r="AJ27" s="246">
        <v>400</v>
      </c>
      <c r="AK27" s="246">
        <v>403</v>
      </c>
      <c r="AL27" s="260">
        <v>404</v>
      </c>
      <c r="AM27" s="260">
        <v>397</v>
      </c>
      <c r="AN27" s="246">
        <v>399</v>
      </c>
      <c r="AO27" s="246">
        <v>394</v>
      </c>
      <c r="AP27" s="246">
        <v>393</v>
      </c>
    </row>
    <row r="28" spans="1:42" x14ac:dyDescent="0.2">
      <c r="A28" s="372" t="s">
        <v>378</v>
      </c>
      <c r="B28" s="247"/>
      <c r="C28" s="247"/>
      <c r="D28" s="247"/>
      <c r="E28" s="247"/>
      <c r="F28" s="247"/>
      <c r="G28" s="247"/>
      <c r="H28" s="247"/>
      <c r="I28" s="247"/>
      <c r="J28" s="247"/>
      <c r="K28" s="247"/>
      <c r="L28" s="247"/>
      <c r="M28" s="247"/>
      <c r="N28" s="247"/>
      <c r="O28" s="247"/>
      <c r="P28" s="247"/>
      <c r="Q28" s="247"/>
      <c r="R28" s="247"/>
      <c r="S28" s="247"/>
      <c r="T28" s="247"/>
      <c r="U28" s="247">
        <v>2661</v>
      </c>
      <c r="V28" s="247">
        <v>2436</v>
      </c>
      <c r="W28" s="247">
        <v>2353</v>
      </c>
      <c r="X28" s="247">
        <v>2372</v>
      </c>
      <c r="Y28" s="247">
        <v>2427</v>
      </c>
      <c r="Z28" s="247">
        <v>2713</v>
      </c>
      <c r="AA28" s="247">
        <v>2592</v>
      </c>
      <c r="AB28" s="247">
        <v>2503</v>
      </c>
      <c r="AC28" s="377">
        <v>2484</v>
      </c>
      <c r="AD28" s="377">
        <v>2430</v>
      </c>
      <c r="AE28" s="377">
        <v>2409</v>
      </c>
      <c r="AF28" s="247">
        <v>2332</v>
      </c>
      <c r="AG28" s="247">
        <v>2370</v>
      </c>
      <c r="AH28" s="247">
        <v>2369</v>
      </c>
      <c r="AI28" s="247">
        <v>2372</v>
      </c>
      <c r="AJ28" s="247">
        <v>2329</v>
      </c>
      <c r="AK28" s="247">
        <v>2248</v>
      </c>
      <c r="AL28" s="260">
        <v>2211</v>
      </c>
      <c r="AM28" s="260">
        <v>2181</v>
      </c>
      <c r="AN28" s="246">
        <v>2152</v>
      </c>
      <c r="AO28" s="246">
        <v>2142</v>
      </c>
      <c r="AP28" s="246">
        <v>2116</v>
      </c>
    </row>
    <row r="29" spans="1:42" hidden="1" x14ac:dyDescent="0.2">
      <c r="A29" s="245" t="s">
        <v>251</v>
      </c>
      <c r="B29" s="246"/>
      <c r="C29" s="246"/>
      <c r="D29" s="246"/>
      <c r="E29" s="246"/>
      <c r="F29" s="246"/>
      <c r="G29" s="246"/>
      <c r="H29" s="246"/>
      <c r="I29" s="246"/>
      <c r="J29" s="246"/>
      <c r="K29" s="246"/>
      <c r="L29" s="246"/>
      <c r="M29" s="246"/>
      <c r="N29" s="246"/>
      <c r="O29" s="246"/>
      <c r="P29" s="246"/>
      <c r="Q29" s="246"/>
      <c r="R29" s="246"/>
      <c r="S29" s="246"/>
      <c r="T29" s="246"/>
      <c r="U29" s="246">
        <v>160</v>
      </c>
      <c r="V29" s="246">
        <v>149</v>
      </c>
      <c r="W29" s="246">
        <v>146</v>
      </c>
      <c r="X29" s="309"/>
      <c r="Y29" s="309"/>
      <c r="Z29" s="309"/>
      <c r="AA29" s="309"/>
      <c r="AB29" s="309"/>
      <c r="AC29" s="309"/>
      <c r="AD29" s="309"/>
      <c r="AE29" s="309"/>
      <c r="AF29" s="309"/>
      <c r="AG29" s="309"/>
      <c r="AH29" s="309"/>
      <c r="AI29" s="309"/>
      <c r="AJ29" s="309"/>
      <c r="AK29" s="309"/>
      <c r="AL29" s="260">
        <v>0</v>
      </c>
      <c r="AM29" s="260">
        <v>0</v>
      </c>
      <c r="AN29" s="246">
        <v>0</v>
      </c>
      <c r="AO29" s="246">
        <v>0</v>
      </c>
      <c r="AP29" s="246">
        <v>0</v>
      </c>
    </row>
    <row r="30" spans="1:42" hidden="1" x14ac:dyDescent="0.2">
      <c r="A30" s="245" t="s">
        <v>252</v>
      </c>
      <c r="B30" s="246"/>
      <c r="C30" s="246"/>
      <c r="D30" s="246"/>
      <c r="E30" s="246"/>
      <c r="F30" s="246"/>
      <c r="G30" s="246"/>
      <c r="H30" s="246"/>
      <c r="I30" s="246"/>
      <c r="J30" s="246"/>
      <c r="K30" s="246"/>
      <c r="L30" s="246"/>
      <c r="M30" s="246"/>
      <c r="N30" s="246"/>
      <c r="O30" s="246"/>
      <c r="P30" s="246"/>
      <c r="Q30" s="246"/>
      <c r="R30" s="246"/>
      <c r="S30" s="246"/>
      <c r="T30" s="246"/>
      <c r="U30" s="246">
        <v>142</v>
      </c>
      <c r="V30" s="246">
        <v>136</v>
      </c>
      <c r="W30" s="246">
        <v>122</v>
      </c>
      <c r="X30" s="309"/>
      <c r="Y30" s="309"/>
      <c r="Z30" s="309"/>
      <c r="AA30" s="309"/>
      <c r="AB30" s="309"/>
      <c r="AC30" s="309"/>
      <c r="AD30" s="309"/>
      <c r="AE30" s="309"/>
      <c r="AF30" s="309"/>
      <c r="AG30" s="309"/>
      <c r="AH30" s="309"/>
      <c r="AI30" s="309"/>
      <c r="AJ30" s="309"/>
      <c r="AK30" s="309"/>
      <c r="AL30" s="260">
        <v>0</v>
      </c>
      <c r="AM30" s="260">
        <v>0</v>
      </c>
      <c r="AN30" s="246">
        <v>0</v>
      </c>
      <c r="AO30" s="246">
        <v>0</v>
      </c>
      <c r="AP30" s="246">
        <v>0</v>
      </c>
    </row>
    <row r="31" spans="1:42" s="262" customFormat="1" x14ac:dyDescent="0.2">
      <c r="A31" s="144" t="s">
        <v>279</v>
      </c>
      <c r="B31" s="246"/>
      <c r="C31" s="246"/>
      <c r="D31" s="246"/>
      <c r="E31" s="246"/>
      <c r="F31" s="246"/>
      <c r="G31" s="246"/>
      <c r="H31" s="246"/>
      <c r="I31" s="246"/>
      <c r="J31" s="246"/>
      <c r="K31" s="246"/>
      <c r="L31" s="246"/>
      <c r="M31" s="246"/>
      <c r="N31" s="246"/>
      <c r="O31" s="246"/>
      <c r="P31" s="246"/>
      <c r="Q31" s="246"/>
      <c r="R31" s="246"/>
      <c r="S31" s="246"/>
      <c r="T31" s="246"/>
      <c r="U31" s="246"/>
      <c r="V31" s="246"/>
      <c r="W31" s="246"/>
      <c r="X31" s="246"/>
      <c r="Y31" s="246">
        <v>370</v>
      </c>
      <c r="Z31" s="246">
        <v>352</v>
      </c>
      <c r="AA31" s="246">
        <v>319</v>
      </c>
      <c r="AB31" s="246">
        <v>291</v>
      </c>
      <c r="AC31" s="260">
        <v>252</v>
      </c>
      <c r="AD31" s="260">
        <v>226</v>
      </c>
      <c r="AE31" s="309"/>
      <c r="AF31" s="309"/>
      <c r="AG31" s="309"/>
      <c r="AH31" s="309"/>
      <c r="AI31" s="309"/>
      <c r="AJ31" s="309"/>
      <c r="AK31" s="309"/>
      <c r="AL31" s="403"/>
      <c r="AM31" s="403"/>
      <c r="AN31" s="403"/>
      <c r="AO31" s="403"/>
      <c r="AP31" s="403"/>
    </row>
    <row r="32" spans="1:42" s="255" customFormat="1" x14ac:dyDescent="0.2">
      <c r="A32" s="261"/>
      <c r="S32" s="280"/>
      <c r="T32" s="280"/>
      <c r="U32" s="280"/>
      <c r="V32" s="280"/>
      <c r="W32" s="280"/>
      <c r="X32" s="280"/>
      <c r="Y32" s="280"/>
      <c r="Z32" s="281"/>
      <c r="AA32" s="281"/>
      <c r="AB32" s="281"/>
    </row>
    <row r="33" spans="1:42" s="158" customFormat="1" x14ac:dyDescent="0.2">
      <c r="A33" s="112" t="s">
        <v>369</v>
      </c>
      <c r="S33" s="152"/>
      <c r="T33" s="361"/>
      <c r="Y33" s="362"/>
    </row>
    <row r="34" spans="1:42" s="255" customFormat="1" x14ac:dyDescent="0.2">
      <c r="A34" s="264"/>
    </row>
    <row r="35" spans="1:42" s="255" customFormat="1" ht="26.1" customHeight="1" x14ac:dyDescent="0.2">
      <c r="A35" s="267" t="s">
        <v>89</v>
      </c>
      <c r="B35" s="273" t="s">
        <v>14</v>
      </c>
      <c r="C35" s="273" t="s">
        <v>15</v>
      </c>
      <c r="D35" s="273" t="s">
        <v>16</v>
      </c>
      <c r="E35" s="273" t="s">
        <v>17</v>
      </c>
      <c r="F35" s="273" t="s">
        <v>18</v>
      </c>
      <c r="G35" s="273" t="s">
        <v>19</v>
      </c>
      <c r="H35" s="273" t="s">
        <v>20</v>
      </c>
      <c r="I35" s="273" t="s">
        <v>21</v>
      </c>
      <c r="J35" s="273" t="s">
        <v>22</v>
      </c>
      <c r="K35" s="273" t="s">
        <v>23</v>
      </c>
      <c r="L35" s="273" t="s">
        <v>24</v>
      </c>
      <c r="M35" s="273" t="s">
        <v>39</v>
      </c>
      <c r="N35" s="273" t="s">
        <v>41</v>
      </c>
      <c r="O35" s="273" t="s">
        <v>43</v>
      </c>
      <c r="P35" s="273" t="s">
        <v>109</v>
      </c>
      <c r="Q35" s="273" t="s">
        <v>112</v>
      </c>
      <c r="R35" s="273" t="s">
        <v>117</v>
      </c>
      <c r="S35" s="273" t="s">
        <v>119</v>
      </c>
      <c r="T35" s="273" t="s">
        <v>134</v>
      </c>
      <c r="U35" s="273" t="s">
        <v>239</v>
      </c>
      <c r="V35" s="273" t="s">
        <v>254</v>
      </c>
      <c r="W35" s="273" t="s">
        <v>258</v>
      </c>
      <c r="X35" s="273" t="s">
        <v>260</v>
      </c>
      <c r="Y35" s="273" t="s">
        <v>274</v>
      </c>
      <c r="Z35" s="273" t="s">
        <v>280</v>
      </c>
      <c r="AA35" s="273" t="s">
        <v>301</v>
      </c>
      <c r="AB35" s="273" t="s">
        <v>304</v>
      </c>
      <c r="AC35" s="273" t="s">
        <v>309</v>
      </c>
      <c r="AD35" s="273" t="s">
        <v>314</v>
      </c>
      <c r="AE35" s="273" t="s">
        <v>321</v>
      </c>
      <c r="AF35" s="273" t="s">
        <v>349</v>
      </c>
      <c r="AG35" s="273" t="s">
        <v>360</v>
      </c>
      <c r="AH35" s="273" t="s">
        <v>362</v>
      </c>
      <c r="AI35" s="273" t="s">
        <v>367</v>
      </c>
      <c r="AJ35" s="273" t="s">
        <v>368</v>
      </c>
      <c r="AK35" s="273" t="s">
        <v>372</v>
      </c>
      <c r="AL35" s="273" t="s">
        <v>376</v>
      </c>
      <c r="AM35" s="273" t="s">
        <v>380</v>
      </c>
      <c r="AN35" s="273" t="s">
        <v>386</v>
      </c>
      <c r="AO35" s="273" t="s">
        <v>391</v>
      </c>
      <c r="AP35" s="273" t="s">
        <v>396</v>
      </c>
    </row>
    <row r="36" spans="1:42" s="59" customFormat="1" x14ac:dyDescent="0.2">
      <c r="A36" s="252" t="s">
        <v>87</v>
      </c>
      <c r="B36" s="56">
        <v>1790618</v>
      </c>
      <c r="C36" s="56">
        <v>1792351</v>
      </c>
      <c r="D36" s="248">
        <v>1796797</v>
      </c>
      <c r="E36" s="56">
        <v>1793390</v>
      </c>
      <c r="F36" s="56">
        <v>1811934</v>
      </c>
      <c r="G36" s="56">
        <v>1813361</v>
      </c>
      <c r="H36" s="248">
        <v>1822714</v>
      </c>
      <c r="I36" s="56">
        <v>1814187</v>
      </c>
      <c r="J36" s="56">
        <v>1825802</v>
      </c>
      <c r="K36" s="56">
        <v>1826484</v>
      </c>
      <c r="L36" s="248">
        <v>1830209</v>
      </c>
      <c r="M36" s="56">
        <v>1834374</v>
      </c>
      <c r="N36" s="56">
        <v>1836241</v>
      </c>
      <c r="O36" s="56">
        <v>1829508</v>
      </c>
      <c r="P36" s="248">
        <v>1855132</v>
      </c>
      <c r="Q36" s="56">
        <v>1844216</v>
      </c>
      <c r="R36" s="56">
        <v>1829535</v>
      </c>
      <c r="S36" s="56">
        <v>1898733</v>
      </c>
      <c r="T36" s="248">
        <v>1874804</v>
      </c>
      <c r="U36" s="56">
        <v>1850082</v>
      </c>
      <c r="V36" s="56">
        <v>1856339</v>
      </c>
      <c r="W36" s="56">
        <v>1857831</v>
      </c>
      <c r="X36" s="56">
        <v>1891064</v>
      </c>
      <c r="Y36" s="56">
        <v>2841018</v>
      </c>
      <c r="Z36" s="56">
        <v>2777951</v>
      </c>
      <c r="AA36" s="56">
        <v>2727011</v>
      </c>
      <c r="AB36" s="56">
        <v>2772342</v>
      </c>
      <c r="AC36" s="56">
        <v>2697773</v>
      </c>
      <c r="AD36" s="56">
        <v>2726284</v>
      </c>
      <c r="AE36" s="56">
        <v>2699292</v>
      </c>
      <c r="AF36" s="56">
        <f>SUM(AF37:AF43,AF44:AF61)</f>
        <v>2856543</v>
      </c>
      <c r="AG36" s="56">
        <v>2851554</v>
      </c>
      <c r="AH36" s="56">
        <f>SUM(AH37:AH44)</f>
        <v>2918033</v>
      </c>
      <c r="AI36" s="56">
        <f>SUM(AI37:AI44)</f>
        <v>2927994</v>
      </c>
      <c r="AJ36" s="56">
        <f>SUM(AJ37:AJ44)</f>
        <v>2944493</v>
      </c>
      <c r="AK36" s="56">
        <f>SUM(AK37:AK44)</f>
        <v>2922752</v>
      </c>
      <c r="AL36" s="56">
        <f>SUM(AL37:AL44)</f>
        <v>2946188</v>
      </c>
      <c r="AM36" s="56">
        <f t="shared" ref="AM36:AP36" si="1">SUM(AM37:AM44)</f>
        <v>2944576</v>
      </c>
      <c r="AN36" s="56">
        <f t="shared" si="1"/>
        <v>2960125</v>
      </c>
      <c r="AO36" s="56">
        <f t="shared" si="1"/>
        <v>2912787</v>
      </c>
      <c r="AP36" s="56">
        <f t="shared" si="1"/>
        <v>2911304</v>
      </c>
    </row>
    <row r="37" spans="1:42" s="255" customFormat="1" x14ac:dyDescent="0.2">
      <c r="A37" s="256" t="s">
        <v>9</v>
      </c>
      <c r="B37" s="58">
        <v>705391</v>
      </c>
      <c r="C37" s="58">
        <v>702583</v>
      </c>
      <c r="D37" s="254">
        <v>700917</v>
      </c>
      <c r="E37" s="58">
        <v>695257</v>
      </c>
      <c r="F37" s="58">
        <v>693779</v>
      </c>
      <c r="G37" s="58">
        <v>693232</v>
      </c>
      <c r="H37" s="254">
        <v>692525</v>
      </c>
      <c r="I37" s="58">
        <v>688456</v>
      </c>
      <c r="J37" s="58">
        <v>688498</v>
      </c>
      <c r="K37" s="58">
        <v>688431</v>
      </c>
      <c r="L37" s="254">
        <v>688547</v>
      </c>
      <c r="M37" s="58">
        <v>685116</v>
      </c>
      <c r="N37" s="58">
        <v>681743</v>
      </c>
      <c r="O37" s="58">
        <v>680882</v>
      </c>
      <c r="P37" s="254">
        <v>680031</v>
      </c>
      <c r="Q37" s="58">
        <v>675586</v>
      </c>
      <c r="R37" s="58">
        <v>667784</v>
      </c>
      <c r="S37" s="58">
        <v>672275</v>
      </c>
      <c r="T37" s="254">
        <v>668270</v>
      </c>
      <c r="U37" s="58">
        <v>666313</v>
      </c>
      <c r="V37" s="58">
        <v>669524</v>
      </c>
      <c r="W37" s="58">
        <v>674300</v>
      </c>
      <c r="X37" s="58">
        <v>675310</v>
      </c>
      <c r="Y37" s="58">
        <v>674374</v>
      </c>
      <c r="Z37" s="58">
        <v>678942</v>
      </c>
      <c r="AA37" s="58">
        <v>683923</v>
      </c>
      <c r="AB37" s="58">
        <v>687537</v>
      </c>
      <c r="AC37" s="58">
        <v>686838</v>
      </c>
      <c r="AD37" s="58">
        <v>688984</v>
      </c>
      <c r="AE37" s="58">
        <v>694273</v>
      </c>
      <c r="AF37" s="58">
        <v>719708</v>
      </c>
      <c r="AG37" s="58">
        <v>720213</v>
      </c>
      <c r="AH37" s="364">
        <v>722388</v>
      </c>
      <c r="AI37" s="364">
        <v>726261</v>
      </c>
      <c r="AJ37" s="364">
        <v>728350</v>
      </c>
      <c r="AK37" s="364">
        <v>728037</v>
      </c>
      <c r="AL37" s="364">
        <v>731504</v>
      </c>
      <c r="AM37" s="364">
        <v>734615</v>
      </c>
      <c r="AN37" s="364">
        <v>737216</v>
      </c>
      <c r="AO37" s="364">
        <v>737081</v>
      </c>
      <c r="AP37" s="364">
        <v>738414</v>
      </c>
    </row>
    <row r="38" spans="1:42" s="255" customFormat="1" x14ac:dyDescent="0.2">
      <c r="A38" s="257" t="s">
        <v>11</v>
      </c>
      <c r="B38" s="277">
        <v>354050</v>
      </c>
      <c r="C38" s="277">
        <v>349156</v>
      </c>
      <c r="D38" s="249">
        <v>370839</v>
      </c>
      <c r="E38" s="277">
        <v>370596</v>
      </c>
      <c r="F38" s="277">
        <v>375769</v>
      </c>
      <c r="G38" s="277">
        <v>374754</v>
      </c>
      <c r="H38" s="249">
        <v>384685</v>
      </c>
      <c r="I38" s="277">
        <v>380883</v>
      </c>
      <c r="J38" s="277">
        <v>384513</v>
      </c>
      <c r="K38" s="277">
        <v>377284</v>
      </c>
      <c r="L38" s="249">
        <v>389465</v>
      </c>
      <c r="M38" s="277">
        <v>386733</v>
      </c>
      <c r="N38" s="277">
        <v>389069</v>
      </c>
      <c r="O38" s="277">
        <v>379862</v>
      </c>
      <c r="P38" s="249">
        <v>401748</v>
      </c>
      <c r="Q38" s="277">
        <v>396133</v>
      </c>
      <c r="R38" s="277">
        <v>387579</v>
      </c>
      <c r="S38" s="277">
        <v>455068</v>
      </c>
      <c r="T38" s="249">
        <v>417298</v>
      </c>
      <c r="U38" s="277">
        <v>411267</v>
      </c>
      <c r="V38" s="277">
        <v>409856</v>
      </c>
      <c r="W38" s="277">
        <v>405876</v>
      </c>
      <c r="X38" s="277">
        <v>415368</v>
      </c>
      <c r="Y38" s="277">
        <v>411650</v>
      </c>
      <c r="Z38" s="277">
        <v>409384</v>
      </c>
      <c r="AA38" s="277">
        <v>405964</v>
      </c>
      <c r="AB38" s="277">
        <v>412362</v>
      </c>
      <c r="AC38" s="277">
        <v>406844</v>
      </c>
      <c r="AD38" s="277">
        <v>410319</v>
      </c>
      <c r="AE38" s="277">
        <v>407585</v>
      </c>
      <c r="AF38" s="277">
        <v>407635</v>
      </c>
      <c r="AG38" s="277">
        <v>409937</v>
      </c>
      <c r="AH38" s="277">
        <v>467254</v>
      </c>
      <c r="AI38" s="277">
        <v>466162</v>
      </c>
      <c r="AJ38" s="277">
        <v>471007</v>
      </c>
      <c r="AK38" s="277">
        <v>468913</v>
      </c>
      <c r="AL38" s="277">
        <v>468474</v>
      </c>
      <c r="AM38" s="277">
        <v>470247</v>
      </c>
      <c r="AN38" s="406">
        <v>475435</v>
      </c>
      <c r="AO38" s="406">
        <v>472341</v>
      </c>
      <c r="AP38" s="406">
        <v>469626</v>
      </c>
    </row>
    <row r="39" spans="1:42" s="255" customFormat="1" x14ac:dyDescent="0.2">
      <c r="A39" s="257" t="s">
        <v>3</v>
      </c>
      <c r="B39" s="277">
        <v>136499</v>
      </c>
      <c r="C39" s="277">
        <v>136699</v>
      </c>
      <c r="D39" s="249">
        <v>139524</v>
      </c>
      <c r="E39" s="277">
        <v>140894</v>
      </c>
      <c r="F39" s="277">
        <v>138343</v>
      </c>
      <c r="G39" s="277">
        <v>136963</v>
      </c>
      <c r="H39" s="249">
        <v>137210</v>
      </c>
      <c r="I39" s="277">
        <v>140317</v>
      </c>
      <c r="J39" s="277">
        <v>137206</v>
      </c>
      <c r="K39" s="277">
        <v>135948</v>
      </c>
      <c r="L39" s="249">
        <v>136021</v>
      </c>
      <c r="M39" s="277">
        <v>138751</v>
      </c>
      <c r="N39" s="277">
        <v>132882</v>
      </c>
      <c r="O39" s="277">
        <v>133389</v>
      </c>
      <c r="P39" s="249">
        <v>134256</v>
      </c>
      <c r="Q39" s="277">
        <v>136863</v>
      </c>
      <c r="R39" s="277">
        <v>136658</v>
      </c>
      <c r="S39" s="277">
        <v>135376</v>
      </c>
      <c r="T39" s="249">
        <v>136511</v>
      </c>
      <c r="U39" s="277">
        <v>129427</v>
      </c>
      <c r="V39" s="277">
        <v>128696</v>
      </c>
      <c r="W39" s="277">
        <v>128432</v>
      </c>
      <c r="X39" s="277">
        <v>129954</v>
      </c>
      <c r="Y39" s="277">
        <v>131241</v>
      </c>
      <c r="Z39" s="277">
        <v>131692</v>
      </c>
      <c r="AA39" s="277">
        <v>131880</v>
      </c>
      <c r="AB39" s="277">
        <v>138454</v>
      </c>
      <c r="AC39" s="277">
        <v>132532</v>
      </c>
      <c r="AD39" s="277">
        <v>132175</v>
      </c>
      <c r="AE39" s="277">
        <v>132152</v>
      </c>
      <c r="AF39" s="277">
        <v>133567</v>
      </c>
      <c r="AG39" s="277">
        <v>132891</v>
      </c>
      <c r="AH39" s="277">
        <v>132559</v>
      </c>
      <c r="AI39" s="277">
        <v>132718</v>
      </c>
      <c r="AJ39" s="277">
        <v>132887</v>
      </c>
      <c r="AK39" s="277">
        <v>132459</v>
      </c>
      <c r="AL39" s="277">
        <v>132821</v>
      </c>
      <c r="AM39" s="406">
        <v>134156</v>
      </c>
      <c r="AN39" s="406">
        <v>135716</v>
      </c>
      <c r="AO39" s="406">
        <v>136524</v>
      </c>
      <c r="AP39" s="406">
        <v>137753</v>
      </c>
    </row>
    <row r="40" spans="1:42" s="255" customFormat="1" x14ac:dyDescent="0.2">
      <c r="A40" s="257" t="s">
        <v>4</v>
      </c>
      <c r="B40" s="277">
        <v>229342</v>
      </c>
      <c r="C40" s="277">
        <v>234727</v>
      </c>
      <c r="D40" s="249">
        <v>209254</v>
      </c>
      <c r="E40" s="277">
        <v>212584</v>
      </c>
      <c r="F40" s="277">
        <v>216502</v>
      </c>
      <c r="G40" s="277">
        <v>220444</v>
      </c>
      <c r="H40" s="249">
        <v>214558</v>
      </c>
      <c r="I40" s="277">
        <v>218308</v>
      </c>
      <c r="J40" s="277">
        <v>221709</v>
      </c>
      <c r="K40" s="277">
        <v>225863</v>
      </c>
      <c r="L40" s="249">
        <v>216389</v>
      </c>
      <c r="M40" s="277">
        <v>218729</v>
      </c>
      <c r="N40" s="277">
        <v>221794</v>
      </c>
      <c r="O40" s="277">
        <v>224423</v>
      </c>
      <c r="P40" s="249">
        <v>218455</v>
      </c>
      <c r="Q40" s="277">
        <v>221161</v>
      </c>
      <c r="R40" s="277">
        <v>220833</v>
      </c>
      <c r="S40" s="277">
        <v>211743</v>
      </c>
      <c r="T40" s="249">
        <v>214634</v>
      </c>
      <c r="U40" s="277">
        <v>215919</v>
      </c>
      <c r="V40" s="277">
        <v>217046</v>
      </c>
      <c r="W40" s="277">
        <v>219877</v>
      </c>
      <c r="X40" s="277">
        <v>213112</v>
      </c>
      <c r="Y40" s="277">
        <v>214729</v>
      </c>
      <c r="Z40" s="277">
        <v>217749</v>
      </c>
      <c r="AA40" s="277">
        <v>223860</v>
      </c>
      <c r="AB40" s="277">
        <v>211356</v>
      </c>
      <c r="AC40" s="277">
        <v>213985</v>
      </c>
      <c r="AD40" s="277">
        <v>215339</v>
      </c>
      <c r="AE40" s="277">
        <v>209958</v>
      </c>
      <c r="AF40" s="277">
        <v>210985</v>
      </c>
      <c r="AG40" s="277">
        <v>213489</v>
      </c>
      <c r="AH40" s="277">
        <v>214370</v>
      </c>
      <c r="AI40" s="277">
        <v>217719</v>
      </c>
      <c r="AJ40" s="277">
        <v>210580</v>
      </c>
      <c r="AK40" s="277">
        <v>211039</v>
      </c>
      <c r="AL40" s="277">
        <v>212119</v>
      </c>
      <c r="AM40" s="406">
        <v>212153</v>
      </c>
      <c r="AN40" s="406">
        <v>216982</v>
      </c>
      <c r="AO40" s="406">
        <v>218133</v>
      </c>
      <c r="AP40" s="406">
        <v>220189</v>
      </c>
    </row>
    <row r="41" spans="1:42" s="255" customFormat="1" x14ac:dyDescent="0.2">
      <c r="A41" s="257" t="s">
        <v>13</v>
      </c>
      <c r="B41" s="277">
        <v>176229</v>
      </c>
      <c r="C41" s="277">
        <v>179397</v>
      </c>
      <c r="D41" s="249">
        <v>185315</v>
      </c>
      <c r="E41" s="277">
        <v>185360</v>
      </c>
      <c r="F41" s="277">
        <v>195223</v>
      </c>
      <c r="G41" s="277">
        <v>197424</v>
      </c>
      <c r="H41" s="249">
        <v>200497</v>
      </c>
      <c r="I41" s="277">
        <v>194327</v>
      </c>
      <c r="J41" s="277">
        <v>199420</v>
      </c>
      <c r="K41" s="277">
        <v>202324</v>
      </c>
      <c r="L41" s="249">
        <v>202632</v>
      </c>
      <c r="M41" s="277">
        <v>209791</v>
      </c>
      <c r="N41" s="277">
        <v>212655</v>
      </c>
      <c r="O41" s="277">
        <v>210473</v>
      </c>
      <c r="P41" s="249">
        <v>215633</v>
      </c>
      <c r="Q41" s="277">
        <v>211529</v>
      </c>
      <c r="R41" s="277">
        <v>212401</v>
      </c>
      <c r="S41" s="277">
        <v>218261</v>
      </c>
      <c r="T41" s="249">
        <v>231490</v>
      </c>
      <c r="U41" s="277">
        <v>222588</v>
      </c>
      <c r="V41" s="277">
        <v>217605</v>
      </c>
      <c r="W41" s="277">
        <v>217287</v>
      </c>
      <c r="X41" s="277">
        <v>230014</v>
      </c>
      <c r="Y41" s="277">
        <v>227662</v>
      </c>
      <c r="Z41" s="277">
        <v>246106</v>
      </c>
      <c r="AA41" s="277">
        <v>218318</v>
      </c>
      <c r="AB41" s="277">
        <v>225880</v>
      </c>
      <c r="AC41" s="277">
        <v>225866</v>
      </c>
      <c r="AD41" s="277">
        <v>227445</v>
      </c>
      <c r="AE41" s="277">
        <v>234229</v>
      </c>
      <c r="AF41" s="277">
        <v>230418</v>
      </c>
      <c r="AG41" s="277">
        <v>238089</v>
      </c>
      <c r="AH41" s="277">
        <v>238540</v>
      </c>
      <c r="AI41" s="277">
        <v>243499</v>
      </c>
      <c r="AJ41" s="277">
        <v>242986</v>
      </c>
      <c r="AK41" s="277">
        <v>242985</v>
      </c>
      <c r="AL41" s="277">
        <v>242676</v>
      </c>
      <c r="AM41" s="406">
        <v>249462</v>
      </c>
      <c r="AN41" s="406">
        <v>252713</v>
      </c>
      <c r="AO41" s="406">
        <v>245656</v>
      </c>
      <c r="AP41" s="406">
        <v>246473</v>
      </c>
    </row>
    <row r="42" spans="1:42" s="255" customFormat="1" hidden="1" x14ac:dyDescent="0.2">
      <c r="A42" s="245" t="s">
        <v>298</v>
      </c>
      <c r="B42" s="277">
        <v>132558</v>
      </c>
      <c r="C42" s="277">
        <v>133098</v>
      </c>
      <c r="D42" s="249">
        <v>133095</v>
      </c>
      <c r="E42" s="277">
        <v>132436</v>
      </c>
      <c r="F42" s="277">
        <v>133939</v>
      </c>
      <c r="G42" s="277">
        <v>131197</v>
      </c>
      <c r="H42" s="249">
        <v>133351</v>
      </c>
      <c r="I42" s="277">
        <v>133437</v>
      </c>
      <c r="J42" s="277">
        <v>134556</v>
      </c>
      <c r="K42" s="277">
        <v>135430</v>
      </c>
      <c r="L42" s="249">
        <v>134974</v>
      </c>
      <c r="M42" s="277">
        <v>134196</v>
      </c>
      <c r="N42" s="277">
        <v>134459</v>
      </c>
      <c r="O42" s="277">
        <v>135747</v>
      </c>
      <c r="P42" s="249">
        <v>139492</v>
      </c>
      <c r="Q42" s="277">
        <v>138390</v>
      </c>
      <c r="R42" s="277">
        <v>140237</v>
      </c>
      <c r="S42" s="277">
        <v>141003</v>
      </c>
      <c r="T42" s="249">
        <v>141866</v>
      </c>
      <c r="U42" s="277">
        <v>139358</v>
      </c>
      <c r="V42" s="277">
        <v>145870</v>
      </c>
      <c r="W42" s="277">
        <v>142364</v>
      </c>
      <c r="X42" s="277">
        <v>142964</v>
      </c>
      <c r="Y42" s="277">
        <v>140835</v>
      </c>
      <c r="Z42" s="289"/>
      <c r="AA42" s="289"/>
      <c r="AB42" s="289"/>
      <c r="AC42" s="289"/>
      <c r="AD42" s="289"/>
      <c r="AE42" s="289"/>
      <c r="AF42" s="289"/>
      <c r="AG42" s="289"/>
      <c r="AH42" s="289"/>
      <c r="AI42" s="289"/>
      <c r="AJ42" s="289"/>
      <c r="AK42" s="289"/>
      <c r="AL42" s="289"/>
      <c r="AM42" s="407"/>
      <c r="AN42" s="407"/>
      <c r="AO42" s="407"/>
      <c r="AP42" s="407"/>
    </row>
    <row r="43" spans="1:42" s="255" customFormat="1" x14ac:dyDescent="0.2">
      <c r="A43" s="257" t="s">
        <v>6</v>
      </c>
      <c r="B43" s="277">
        <v>56549</v>
      </c>
      <c r="C43" s="277">
        <v>56691</v>
      </c>
      <c r="D43" s="249">
        <v>57853</v>
      </c>
      <c r="E43" s="277">
        <v>56263</v>
      </c>
      <c r="F43" s="277">
        <v>58379</v>
      </c>
      <c r="G43" s="277">
        <v>59347</v>
      </c>
      <c r="H43" s="249">
        <v>59888</v>
      </c>
      <c r="I43" s="277">
        <v>58459</v>
      </c>
      <c r="J43" s="277">
        <v>59900</v>
      </c>
      <c r="K43" s="277">
        <v>61204</v>
      </c>
      <c r="L43" s="249">
        <v>62181</v>
      </c>
      <c r="M43" s="277">
        <v>61058</v>
      </c>
      <c r="N43" s="277">
        <v>63639</v>
      </c>
      <c r="O43" s="277">
        <v>64732</v>
      </c>
      <c r="P43" s="249">
        <v>65517</v>
      </c>
      <c r="Q43" s="277">
        <v>64554</v>
      </c>
      <c r="R43" s="277">
        <v>64043</v>
      </c>
      <c r="S43" s="277">
        <v>65007</v>
      </c>
      <c r="T43" s="249">
        <v>64735</v>
      </c>
      <c r="U43" s="277">
        <v>65210</v>
      </c>
      <c r="V43" s="277">
        <v>67742</v>
      </c>
      <c r="W43" s="277">
        <v>69695</v>
      </c>
      <c r="X43" s="277">
        <v>84342</v>
      </c>
      <c r="Y43" s="277">
        <v>78762</v>
      </c>
      <c r="Z43" s="277">
        <v>81060</v>
      </c>
      <c r="AA43" s="277">
        <v>82572</v>
      </c>
      <c r="AB43" s="277">
        <v>84720</v>
      </c>
      <c r="AC43" s="277">
        <v>83078</v>
      </c>
      <c r="AD43" s="277">
        <v>85318</v>
      </c>
      <c r="AE43" s="277">
        <v>94691</v>
      </c>
      <c r="AF43" s="277">
        <v>93873</v>
      </c>
      <c r="AG43" s="277">
        <v>93035</v>
      </c>
      <c r="AH43" s="277">
        <v>94482</v>
      </c>
      <c r="AI43" s="277">
        <v>95989</v>
      </c>
      <c r="AJ43" s="277">
        <v>96093</v>
      </c>
      <c r="AK43" s="277">
        <v>94593</v>
      </c>
      <c r="AL43" s="277">
        <v>97454</v>
      </c>
      <c r="AM43" s="406">
        <v>99043</v>
      </c>
      <c r="AN43" s="406">
        <v>99011</v>
      </c>
      <c r="AO43" s="406">
        <v>99198</v>
      </c>
      <c r="AP43" s="406">
        <v>98693</v>
      </c>
    </row>
    <row r="44" spans="1:42" s="59" customFormat="1" x14ac:dyDescent="0.2">
      <c r="A44" s="372" t="s">
        <v>297</v>
      </c>
      <c r="B44" s="373"/>
      <c r="C44" s="373"/>
      <c r="D44" s="373"/>
      <c r="E44" s="373"/>
      <c r="F44" s="373"/>
      <c r="G44" s="373"/>
      <c r="H44" s="373"/>
      <c r="I44" s="373"/>
      <c r="J44" s="373"/>
      <c r="K44" s="373"/>
      <c r="L44" s="373"/>
      <c r="M44" s="373"/>
      <c r="N44" s="373"/>
      <c r="O44" s="373"/>
      <c r="P44" s="373"/>
      <c r="Q44" s="373"/>
      <c r="R44" s="251">
        <v>993320</v>
      </c>
      <c r="S44" s="251">
        <v>863012</v>
      </c>
      <c r="T44" s="250">
        <v>849791</v>
      </c>
      <c r="U44" s="251">
        <v>871331</v>
      </c>
      <c r="V44" s="251">
        <v>1031567</v>
      </c>
      <c r="W44" s="251">
        <v>878289</v>
      </c>
      <c r="X44" s="251">
        <v>975033</v>
      </c>
      <c r="Y44" s="251">
        <v>908996</v>
      </c>
      <c r="Z44" s="251">
        <v>962095</v>
      </c>
      <c r="AA44" s="251">
        <v>931535</v>
      </c>
      <c r="AB44" s="251">
        <v>972264</v>
      </c>
      <c r="AC44" s="251">
        <v>910666</v>
      </c>
      <c r="AD44" s="251">
        <v>929958</v>
      </c>
      <c r="AE44" s="251">
        <v>934350</v>
      </c>
      <c r="AF44" s="251">
        <v>1060357</v>
      </c>
      <c r="AG44" s="251">
        <v>1043900</v>
      </c>
      <c r="AH44" s="251">
        <v>1048440</v>
      </c>
      <c r="AI44" s="251">
        <v>1045646</v>
      </c>
      <c r="AJ44" s="251">
        <v>1062590</v>
      </c>
      <c r="AK44" s="251">
        <v>1044726</v>
      </c>
      <c r="AL44" s="251">
        <v>1061140</v>
      </c>
      <c r="AM44" s="251">
        <v>1044900</v>
      </c>
      <c r="AN44" s="410">
        <v>1043052</v>
      </c>
      <c r="AO44" s="410">
        <v>1003854</v>
      </c>
      <c r="AP44" s="410">
        <v>1000156</v>
      </c>
    </row>
    <row r="45" spans="1:42" s="255" customFormat="1" hidden="1" x14ac:dyDescent="0.2">
      <c r="A45" s="264" t="s">
        <v>271</v>
      </c>
      <c r="B45" s="276"/>
      <c r="C45" s="276"/>
      <c r="D45" s="276"/>
      <c r="E45" s="276"/>
      <c r="F45" s="276"/>
      <c r="G45" s="276"/>
      <c r="H45" s="276"/>
      <c r="I45" s="276"/>
      <c r="J45" s="276"/>
      <c r="K45" s="276"/>
      <c r="L45" s="276"/>
      <c r="M45" s="276"/>
      <c r="N45" s="276"/>
      <c r="O45" s="276"/>
      <c r="P45" s="276"/>
      <c r="Q45" s="276"/>
      <c r="R45" s="277">
        <v>45025</v>
      </c>
      <c r="S45" s="277">
        <v>45851</v>
      </c>
      <c r="T45" s="249">
        <v>46173</v>
      </c>
      <c r="U45" s="277">
        <v>46815</v>
      </c>
      <c r="V45" s="277">
        <v>47260</v>
      </c>
      <c r="W45" s="277">
        <v>47773</v>
      </c>
      <c r="X45" s="291"/>
      <c r="Y45" s="292"/>
      <c r="Z45" s="292"/>
      <c r="AA45" s="292"/>
      <c r="AB45" s="292"/>
      <c r="AC45" s="292"/>
      <c r="AD45" s="292"/>
      <c r="AE45" s="292"/>
      <c r="AF45" s="292"/>
      <c r="AG45" s="292"/>
      <c r="AH45" s="292"/>
      <c r="AI45" s="292"/>
      <c r="AJ45" s="292"/>
    </row>
    <row r="46" spans="1:42" s="255" customFormat="1" hidden="1" x14ac:dyDescent="0.2">
      <c r="A46" s="200" t="s">
        <v>272</v>
      </c>
      <c r="B46" s="282"/>
      <c r="C46" s="282"/>
      <c r="D46" s="282"/>
      <c r="E46" s="282"/>
      <c r="F46" s="282"/>
      <c r="G46" s="282"/>
      <c r="H46" s="282"/>
      <c r="I46" s="282"/>
      <c r="J46" s="282"/>
      <c r="K46" s="282"/>
      <c r="L46" s="282"/>
      <c r="M46" s="282"/>
      <c r="N46" s="282"/>
      <c r="O46" s="282"/>
      <c r="P46" s="282"/>
      <c r="Q46" s="282"/>
      <c r="R46" s="251">
        <v>32669</v>
      </c>
      <c r="S46" s="251">
        <v>30574</v>
      </c>
      <c r="T46" s="250">
        <v>30346</v>
      </c>
      <c r="U46" s="251">
        <v>27656</v>
      </c>
      <c r="V46" s="251">
        <v>27700</v>
      </c>
      <c r="W46" s="251">
        <v>27834</v>
      </c>
      <c r="X46" s="293"/>
      <c r="Y46" s="294"/>
      <c r="Z46" s="294"/>
      <c r="AA46" s="294"/>
      <c r="AB46" s="294"/>
      <c r="AC46" s="294"/>
      <c r="AD46" s="294"/>
      <c r="AE46" s="294"/>
      <c r="AF46" s="294"/>
      <c r="AG46" s="294"/>
      <c r="AH46" s="294"/>
      <c r="AI46" s="294"/>
      <c r="AJ46" s="294"/>
    </row>
    <row r="47" spans="1:42" s="59" customFormat="1" x14ac:dyDescent="0.2">
      <c r="A47" s="264" t="s">
        <v>279</v>
      </c>
      <c r="B47" s="289"/>
      <c r="C47" s="289"/>
      <c r="D47" s="289"/>
      <c r="E47" s="289"/>
      <c r="F47" s="289"/>
      <c r="G47" s="289"/>
      <c r="H47" s="289"/>
      <c r="I47" s="289"/>
      <c r="J47" s="289"/>
      <c r="K47" s="289"/>
      <c r="L47" s="289"/>
      <c r="M47" s="289"/>
      <c r="N47" s="289"/>
      <c r="O47" s="289"/>
      <c r="P47" s="289"/>
      <c r="Q47" s="289"/>
      <c r="R47" s="289"/>
      <c r="S47" s="289"/>
      <c r="T47" s="289"/>
      <c r="U47" s="289"/>
      <c r="V47" s="289"/>
      <c r="W47" s="289"/>
      <c r="X47" s="289"/>
      <c r="Y47" s="277">
        <v>52769</v>
      </c>
      <c r="Z47" s="277">
        <v>50923</v>
      </c>
      <c r="AA47" s="277">
        <v>48959</v>
      </c>
      <c r="AB47" s="277">
        <v>39769</v>
      </c>
      <c r="AC47" s="277">
        <v>37964</v>
      </c>
      <c r="AD47" s="277">
        <v>36746</v>
      </c>
      <c r="AE47" s="289"/>
      <c r="AF47" s="289"/>
      <c r="AG47" s="289"/>
      <c r="AH47" s="289"/>
      <c r="AI47" s="289"/>
      <c r="AJ47" s="289"/>
    </row>
    <row r="48" spans="1:42" s="59" customFormat="1" x14ac:dyDescent="0.2">
      <c r="A48" s="264"/>
      <c r="B48" s="289"/>
      <c r="C48" s="289"/>
      <c r="D48" s="289"/>
      <c r="E48" s="289"/>
      <c r="F48" s="289"/>
      <c r="G48" s="289"/>
      <c r="H48" s="289"/>
      <c r="I48" s="289"/>
      <c r="J48" s="289"/>
      <c r="K48" s="289"/>
      <c r="L48" s="289"/>
      <c r="M48" s="289"/>
      <c r="N48" s="289"/>
      <c r="O48" s="289"/>
      <c r="P48" s="289"/>
      <c r="Q48" s="289"/>
      <c r="R48" s="289"/>
      <c r="S48" s="289"/>
      <c r="T48" s="289"/>
      <c r="U48" s="289"/>
      <c r="V48" s="289"/>
      <c r="W48" s="289"/>
      <c r="X48" s="289"/>
      <c r="Y48" s="277"/>
      <c r="Z48" s="277"/>
      <c r="AA48" s="277"/>
      <c r="AB48" s="277"/>
      <c r="AL48" s="255"/>
    </row>
    <row r="49" spans="1:42" s="255" customFormat="1" x14ac:dyDescent="0.2">
      <c r="A49" s="264" t="s">
        <v>370</v>
      </c>
      <c r="S49" s="260"/>
      <c r="T49" s="59"/>
      <c r="Y49" s="295"/>
      <c r="AL49" s="59"/>
    </row>
    <row r="50" spans="1:42" s="59" customFormat="1" x14ac:dyDescent="0.2">
      <c r="A50" s="264"/>
      <c r="B50" s="289"/>
      <c r="C50" s="289"/>
      <c r="D50" s="289"/>
      <c r="E50" s="289"/>
      <c r="F50" s="289"/>
      <c r="G50" s="289"/>
      <c r="H50" s="289"/>
      <c r="I50" s="289"/>
      <c r="J50" s="289"/>
      <c r="K50" s="289"/>
      <c r="L50" s="289"/>
      <c r="M50" s="289"/>
      <c r="N50" s="289"/>
      <c r="O50" s="289"/>
      <c r="P50" s="289"/>
      <c r="Q50" s="289"/>
      <c r="R50" s="289"/>
      <c r="S50" s="289"/>
      <c r="T50" s="289"/>
      <c r="U50" s="289"/>
      <c r="V50" s="289"/>
      <c r="W50" s="290"/>
      <c r="X50" s="290"/>
      <c r="Y50" s="277"/>
      <c r="Z50" s="277"/>
      <c r="AA50" s="277"/>
      <c r="AB50" s="277"/>
    </row>
    <row r="51" spans="1:42" s="255" customFormat="1" x14ac:dyDescent="0.2">
      <c r="A51" s="261"/>
    </row>
    <row r="52" spans="1:42" s="269" customFormat="1" ht="27.75" customHeight="1" x14ac:dyDescent="0.25">
      <c r="A52" s="268" t="s">
        <v>90</v>
      </c>
      <c r="B52" s="274" t="s">
        <v>14</v>
      </c>
      <c r="C52" s="274" t="s">
        <v>15</v>
      </c>
      <c r="D52" s="274" t="s">
        <v>16</v>
      </c>
      <c r="E52" s="274" t="s">
        <v>17</v>
      </c>
      <c r="F52" s="274" t="s">
        <v>18</v>
      </c>
      <c r="G52" s="274" t="s">
        <v>19</v>
      </c>
      <c r="H52" s="274" t="s">
        <v>20</v>
      </c>
      <c r="I52" s="274" t="s">
        <v>21</v>
      </c>
      <c r="J52" s="274" t="s">
        <v>22</v>
      </c>
      <c r="K52" s="274" t="s">
        <v>23</v>
      </c>
      <c r="L52" s="274" t="s">
        <v>24</v>
      </c>
      <c r="M52" s="274" t="s">
        <v>39</v>
      </c>
      <c r="N52" s="273" t="s">
        <v>41</v>
      </c>
      <c r="O52" s="273" t="s">
        <v>43</v>
      </c>
      <c r="P52" s="273" t="s">
        <v>109</v>
      </c>
      <c r="Q52" s="273" t="s">
        <v>112</v>
      </c>
      <c r="R52" s="273" t="s">
        <v>116</v>
      </c>
      <c r="S52" s="273" t="s">
        <v>119</v>
      </c>
      <c r="T52" s="273" t="s">
        <v>134</v>
      </c>
      <c r="U52" s="273" t="s">
        <v>239</v>
      </c>
      <c r="V52" s="273" t="s">
        <v>254</v>
      </c>
      <c r="W52" s="273" t="s">
        <v>258</v>
      </c>
      <c r="X52" s="273" t="s">
        <v>260</v>
      </c>
      <c r="Y52" s="273" t="s">
        <v>274</v>
      </c>
      <c r="Z52" s="273" t="s">
        <v>280</v>
      </c>
      <c r="AA52" s="273" t="s">
        <v>301</v>
      </c>
      <c r="AB52" s="273" t="s">
        <v>304</v>
      </c>
      <c r="AC52" s="273" t="s">
        <v>309</v>
      </c>
      <c r="AD52" s="273" t="s">
        <v>314</v>
      </c>
      <c r="AE52" s="273" t="s">
        <v>321</v>
      </c>
      <c r="AF52" s="273" t="s">
        <v>349</v>
      </c>
      <c r="AG52" s="273" t="s">
        <v>360</v>
      </c>
      <c r="AH52" s="273" t="s">
        <v>362</v>
      </c>
      <c r="AI52" s="273" t="s">
        <v>367</v>
      </c>
      <c r="AJ52" s="273" t="s">
        <v>368</v>
      </c>
      <c r="AK52" s="273" t="s">
        <v>372</v>
      </c>
      <c r="AL52" s="273" t="s">
        <v>376</v>
      </c>
      <c r="AM52" s="273" t="s">
        <v>380</v>
      </c>
      <c r="AN52" s="273" t="s">
        <v>386</v>
      </c>
      <c r="AO52" s="273" t="s">
        <v>391</v>
      </c>
      <c r="AP52" s="273" t="s">
        <v>396</v>
      </c>
    </row>
    <row r="53" spans="1:42" x14ac:dyDescent="0.2">
      <c r="A53" s="261" t="s">
        <v>91</v>
      </c>
      <c r="B53" s="60"/>
      <c r="C53" s="60"/>
      <c r="D53" s="60"/>
      <c r="E53" s="60"/>
      <c r="F53" s="60"/>
      <c r="G53" s="60"/>
      <c r="H53" s="60"/>
      <c r="I53" s="60"/>
      <c r="J53" s="60"/>
      <c r="K53" s="60"/>
      <c r="L53" s="60"/>
      <c r="M53" s="61"/>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row>
    <row r="54" spans="1:42" x14ac:dyDescent="0.2">
      <c r="A54" s="264" t="s">
        <v>92</v>
      </c>
      <c r="B54" s="63" t="s">
        <v>93</v>
      </c>
      <c r="C54" s="63" t="s">
        <v>93</v>
      </c>
      <c r="D54" s="63" t="s">
        <v>93</v>
      </c>
      <c r="E54" s="63" t="s">
        <v>93</v>
      </c>
      <c r="F54" s="63" t="s">
        <v>94</v>
      </c>
      <c r="G54" s="63" t="s">
        <v>94</v>
      </c>
      <c r="H54" s="63" t="s">
        <v>94</v>
      </c>
      <c r="I54" s="63" t="s">
        <v>94</v>
      </c>
      <c r="J54" s="63" t="s">
        <v>94</v>
      </c>
      <c r="K54" s="63" t="s">
        <v>94</v>
      </c>
      <c r="L54" s="63" t="s">
        <v>95</v>
      </c>
      <c r="M54" s="64" t="s">
        <v>95</v>
      </c>
      <c r="N54" s="65" t="s">
        <v>95</v>
      </c>
      <c r="O54" s="65" t="s">
        <v>95</v>
      </c>
      <c r="P54" s="65" t="s">
        <v>95</v>
      </c>
      <c r="Q54" s="65" t="s">
        <v>95</v>
      </c>
      <c r="R54" s="65" t="s">
        <v>95</v>
      </c>
      <c r="S54" s="65" t="s">
        <v>95</v>
      </c>
      <c r="T54" s="65" t="s">
        <v>95</v>
      </c>
      <c r="U54" s="227" t="s">
        <v>253</v>
      </c>
      <c r="V54" s="227"/>
      <c r="W54" s="65"/>
      <c r="X54" s="65"/>
      <c r="Y54" s="65"/>
      <c r="Z54" s="65"/>
      <c r="AA54" s="65"/>
      <c r="AB54" s="65"/>
      <c r="AC54" s="347"/>
      <c r="AD54" s="347"/>
      <c r="AE54" s="347"/>
      <c r="AF54" s="65"/>
      <c r="AG54" s="65"/>
      <c r="AH54" s="65"/>
      <c r="AI54" s="65"/>
      <c r="AJ54" s="347"/>
      <c r="AK54" s="347"/>
      <c r="AL54" s="347"/>
      <c r="AM54" s="347"/>
      <c r="AN54" s="347"/>
      <c r="AO54" s="347"/>
      <c r="AP54" s="347"/>
    </row>
    <row r="55" spans="1:42" s="263" customFormat="1" x14ac:dyDescent="0.2">
      <c r="A55" s="272" t="s">
        <v>96</v>
      </c>
      <c r="B55" s="66" t="s">
        <v>97</v>
      </c>
      <c r="C55" s="66" t="s">
        <v>97</v>
      </c>
      <c r="D55" s="66" t="s">
        <v>97</v>
      </c>
      <c r="E55" s="66" t="s">
        <v>97</v>
      </c>
      <c r="F55" s="66" t="s">
        <v>97</v>
      </c>
      <c r="G55" s="66" t="s">
        <v>97</v>
      </c>
      <c r="H55" s="66" t="s">
        <v>97</v>
      </c>
      <c r="I55" s="66" t="s">
        <v>97</v>
      </c>
      <c r="J55" s="66" t="s">
        <v>98</v>
      </c>
      <c r="K55" s="66" t="s">
        <v>98</v>
      </c>
      <c r="L55" s="66" t="s">
        <v>97</v>
      </c>
      <c r="M55" s="67" t="s">
        <v>97</v>
      </c>
      <c r="N55" s="68" t="s">
        <v>97</v>
      </c>
      <c r="O55" s="68" t="s">
        <v>97</v>
      </c>
      <c r="P55" s="68" t="s">
        <v>97</v>
      </c>
      <c r="Q55" s="68" t="s">
        <v>97</v>
      </c>
      <c r="R55" s="68" t="s">
        <v>118</v>
      </c>
      <c r="S55" s="68" t="s">
        <v>118</v>
      </c>
      <c r="T55" s="68" t="s">
        <v>118</v>
      </c>
      <c r="U55" s="68"/>
      <c r="V55" s="68"/>
      <c r="W55" s="68"/>
      <c r="X55" s="68"/>
      <c r="Y55" s="68"/>
      <c r="Z55" s="68"/>
      <c r="AA55" s="68"/>
      <c r="AB55" s="68"/>
      <c r="AC55" s="348"/>
      <c r="AD55" s="348"/>
      <c r="AE55" s="348"/>
      <c r="AF55" s="68"/>
      <c r="AG55" s="68"/>
      <c r="AH55" s="68"/>
      <c r="AI55" s="68"/>
      <c r="AJ55" s="348"/>
      <c r="AK55" s="348"/>
      <c r="AL55" s="348"/>
      <c r="AM55" s="348"/>
      <c r="AN55" s="348"/>
      <c r="AO55" s="348"/>
      <c r="AP55" s="348"/>
    </row>
    <row r="56" spans="1:42" x14ac:dyDescent="0.2">
      <c r="A56" s="261" t="s">
        <v>115</v>
      </c>
      <c r="B56" s="63"/>
      <c r="C56" s="63"/>
      <c r="D56" s="63"/>
      <c r="E56" s="63"/>
      <c r="F56" s="63"/>
      <c r="G56" s="63"/>
      <c r="H56" s="63"/>
      <c r="I56" s="63"/>
      <c r="J56" s="63"/>
      <c r="K56" s="63"/>
      <c r="L56" s="63"/>
      <c r="M56" s="64"/>
      <c r="N56" s="65"/>
      <c r="O56" s="65"/>
      <c r="P56" s="65"/>
      <c r="Q56" s="65"/>
      <c r="R56" s="65"/>
      <c r="S56" s="65"/>
      <c r="T56" s="65"/>
      <c r="U56" s="65"/>
      <c r="V56" s="65"/>
      <c r="W56" s="65"/>
      <c r="X56" s="65"/>
      <c r="Y56" s="65"/>
      <c r="Z56" s="65"/>
      <c r="AA56" s="65"/>
      <c r="AB56" s="65"/>
      <c r="AC56" s="347"/>
      <c r="AD56" s="347"/>
      <c r="AE56" s="347"/>
      <c r="AF56" s="347"/>
      <c r="AH56" s="347"/>
      <c r="AJ56" s="347"/>
      <c r="AK56" s="347"/>
      <c r="AL56" s="347"/>
      <c r="AM56" s="347"/>
      <c r="AN56" s="347"/>
      <c r="AO56" s="347"/>
      <c r="AP56" s="347"/>
    </row>
    <row r="57" spans="1:42" x14ac:dyDescent="0.2">
      <c r="A57" s="264" t="s">
        <v>92</v>
      </c>
      <c r="B57" s="63" t="s">
        <v>99</v>
      </c>
      <c r="C57" s="63" t="s">
        <v>99</v>
      </c>
      <c r="D57" s="63" t="s">
        <v>100</v>
      </c>
      <c r="E57" s="63" t="s">
        <v>100</v>
      </c>
      <c r="F57" s="63" t="s">
        <v>101</v>
      </c>
      <c r="G57" s="63" t="s">
        <v>101</v>
      </c>
      <c r="H57" s="63" t="s">
        <v>101</v>
      </c>
      <c r="I57" s="63" t="s">
        <v>101</v>
      </c>
      <c r="J57" s="63" t="s">
        <v>101</v>
      </c>
      <c r="K57" s="63" t="s">
        <v>101</v>
      </c>
      <c r="L57" s="63" t="s">
        <v>102</v>
      </c>
      <c r="M57" s="64" t="s">
        <v>102</v>
      </c>
      <c r="N57" s="65" t="s">
        <v>102</v>
      </c>
      <c r="O57" s="65" t="s">
        <v>102</v>
      </c>
      <c r="P57" s="65" t="s">
        <v>102</v>
      </c>
      <c r="Q57" s="65" t="s">
        <v>102</v>
      </c>
      <c r="R57" s="65" t="s">
        <v>102</v>
      </c>
      <c r="S57" s="65" t="s">
        <v>102</v>
      </c>
      <c r="T57" s="65" t="s">
        <v>135</v>
      </c>
      <c r="U57" s="65" t="s">
        <v>135</v>
      </c>
      <c r="V57" s="65" t="s">
        <v>135</v>
      </c>
      <c r="W57" s="65" t="s">
        <v>135</v>
      </c>
      <c r="X57" s="65" t="s">
        <v>135</v>
      </c>
      <c r="Y57" s="65" t="s">
        <v>135</v>
      </c>
      <c r="Z57" s="65" t="s">
        <v>135</v>
      </c>
      <c r="AA57" s="65" t="s">
        <v>135</v>
      </c>
      <c r="AB57" s="65" t="s">
        <v>135</v>
      </c>
      <c r="AC57" s="65" t="s">
        <v>311</v>
      </c>
      <c r="AD57" s="65" t="s">
        <v>311</v>
      </c>
      <c r="AE57" s="65" t="s">
        <v>311</v>
      </c>
      <c r="AF57" s="65" t="s">
        <v>311</v>
      </c>
      <c r="AG57" s="65" t="s">
        <v>311</v>
      </c>
      <c r="AH57" s="65" t="s">
        <v>311</v>
      </c>
      <c r="AI57" s="65" t="s">
        <v>311</v>
      </c>
      <c r="AJ57" s="65" t="s">
        <v>311</v>
      </c>
      <c r="AK57" s="65" t="s">
        <v>311</v>
      </c>
      <c r="AL57" s="65" t="s">
        <v>311</v>
      </c>
      <c r="AM57" s="65" t="s">
        <v>311</v>
      </c>
      <c r="AN57" s="65" t="s">
        <v>311</v>
      </c>
      <c r="AO57" s="65" t="s">
        <v>392</v>
      </c>
      <c r="AP57" s="65" t="s">
        <v>392</v>
      </c>
    </row>
    <row r="58" spans="1:42" s="263" customFormat="1" x14ac:dyDescent="0.2">
      <c r="A58" s="272" t="s">
        <v>96</v>
      </c>
      <c r="B58" s="66" t="s">
        <v>103</v>
      </c>
      <c r="C58" s="66" t="s">
        <v>103</v>
      </c>
      <c r="D58" s="66" t="s">
        <v>103</v>
      </c>
      <c r="E58" s="66" t="s">
        <v>103</v>
      </c>
      <c r="F58" s="66" t="s">
        <v>97</v>
      </c>
      <c r="G58" s="66" t="s">
        <v>103</v>
      </c>
      <c r="H58" s="66" t="s">
        <v>103</v>
      </c>
      <c r="I58" s="66" t="s">
        <v>103</v>
      </c>
      <c r="J58" s="66" t="s">
        <v>104</v>
      </c>
      <c r="K58" s="66" t="s">
        <v>103</v>
      </c>
      <c r="L58" s="66" t="s">
        <v>103</v>
      </c>
      <c r="M58" s="67" t="s">
        <v>103</v>
      </c>
      <c r="N58" s="68" t="s">
        <v>103</v>
      </c>
      <c r="O58" s="68" t="s">
        <v>103</v>
      </c>
      <c r="P58" s="68" t="s">
        <v>103</v>
      </c>
      <c r="Q58" s="68" t="s">
        <v>97</v>
      </c>
      <c r="R58" s="68" t="s">
        <v>97</v>
      </c>
      <c r="S58" s="68" t="s">
        <v>97</v>
      </c>
      <c r="T58" s="68" t="s">
        <v>97</v>
      </c>
      <c r="U58" s="68" t="s">
        <v>97</v>
      </c>
      <c r="V58" s="68" t="s">
        <v>97</v>
      </c>
      <c r="W58" s="68" t="s">
        <v>97</v>
      </c>
      <c r="X58" s="68" t="s">
        <v>97</v>
      </c>
      <c r="Y58" s="68" t="s">
        <v>97</v>
      </c>
      <c r="Z58" s="68" t="s">
        <v>97</v>
      </c>
      <c r="AA58" s="68" t="s">
        <v>97</v>
      </c>
      <c r="AB58" s="68" t="s">
        <v>97</v>
      </c>
      <c r="AC58" s="68" t="s">
        <v>97</v>
      </c>
      <c r="AD58" s="68" t="s">
        <v>97</v>
      </c>
      <c r="AE58" s="68" t="s">
        <v>97</v>
      </c>
      <c r="AF58" s="68" t="s">
        <v>97</v>
      </c>
      <c r="AG58" s="68" t="s">
        <v>97</v>
      </c>
      <c r="AH58" s="68" t="s">
        <v>97</v>
      </c>
      <c r="AI58" s="68" t="s">
        <v>103</v>
      </c>
      <c r="AJ58" s="68" t="s">
        <v>103</v>
      </c>
      <c r="AK58" s="68" t="s">
        <v>103</v>
      </c>
      <c r="AL58" s="68" t="s">
        <v>103</v>
      </c>
      <c r="AM58" s="68" t="s">
        <v>103</v>
      </c>
      <c r="AN58" s="68" t="s">
        <v>103</v>
      </c>
      <c r="AO58" s="68" t="s">
        <v>97</v>
      </c>
      <c r="AP58" s="68" t="s">
        <v>97</v>
      </c>
    </row>
    <row r="59" spans="1:42" x14ac:dyDescent="0.2">
      <c r="A59" s="261" t="s">
        <v>105</v>
      </c>
      <c r="B59" s="63"/>
      <c r="C59" s="63"/>
      <c r="D59" s="63"/>
      <c r="E59" s="63"/>
      <c r="F59" s="63"/>
      <c r="G59" s="63"/>
      <c r="H59" s="63"/>
      <c r="I59" s="63"/>
      <c r="J59" s="63"/>
      <c r="K59" s="63"/>
      <c r="L59" s="63"/>
      <c r="M59" s="64"/>
      <c r="N59" s="65"/>
      <c r="O59" s="65"/>
      <c r="P59" s="65"/>
      <c r="Q59" s="65"/>
      <c r="R59" s="65"/>
      <c r="S59" s="65"/>
      <c r="T59" s="65"/>
      <c r="U59" s="65"/>
      <c r="V59" s="65"/>
      <c r="W59" s="65"/>
      <c r="X59" s="65"/>
      <c r="Y59" s="65"/>
      <c r="Z59" s="65"/>
      <c r="AA59" s="65"/>
      <c r="AB59" s="65"/>
      <c r="AC59" s="347"/>
      <c r="AD59" s="347"/>
      <c r="AE59" s="347"/>
      <c r="AF59" s="347"/>
      <c r="AG59" s="347"/>
      <c r="AH59" s="347"/>
      <c r="AI59" s="347"/>
      <c r="AJ59" s="347"/>
      <c r="AK59" s="347"/>
      <c r="AL59" s="347"/>
      <c r="AM59" s="347"/>
      <c r="AN59" s="347"/>
      <c r="AO59" s="347"/>
      <c r="AP59" s="347"/>
    </row>
    <row r="60" spans="1:42" x14ac:dyDescent="0.2">
      <c r="A60" s="264" t="s">
        <v>92</v>
      </c>
      <c r="B60" s="63" t="s">
        <v>93</v>
      </c>
      <c r="C60" s="63" t="s">
        <v>93</v>
      </c>
      <c r="D60" s="63" t="s">
        <v>93</v>
      </c>
      <c r="E60" s="63" t="s">
        <v>93</v>
      </c>
      <c r="F60" s="63" t="s">
        <v>94</v>
      </c>
      <c r="G60" s="63" t="s">
        <v>94</v>
      </c>
      <c r="H60" s="63" t="s">
        <v>94</v>
      </c>
      <c r="I60" s="63" t="s">
        <v>94</v>
      </c>
      <c r="J60" s="63" t="s">
        <v>95</v>
      </c>
      <c r="K60" s="63" t="s">
        <v>95</v>
      </c>
      <c r="L60" s="63" t="s">
        <v>95</v>
      </c>
      <c r="M60" s="64" t="s">
        <v>95</v>
      </c>
      <c r="N60" s="65" t="s">
        <v>106</v>
      </c>
      <c r="O60" s="65" t="s">
        <v>106</v>
      </c>
      <c r="P60" s="65" t="s">
        <v>106</v>
      </c>
      <c r="Q60" s="65" t="s">
        <v>106</v>
      </c>
      <c r="R60" s="65" t="s">
        <v>106</v>
      </c>
      <c r="S60" s="65" t="s">
        <v>106</v>
      </c>
      <c r="T60" s="65" t="s">
        <v>106</v>
      </c>
      <c r="U60" s="65" t="s">
        <v>106</v>
      </c>
      <c r="V60" s="65" t="s">
        <v>106</v>
      </c>
      <c r="W60" s="65" t="s">
        <v>106</v>
      </c>
      <c r="X60" s="65" t="s">
        <v>106</v>
      </c>
      <c r="Y60" s="65" t="s">
        <v>106</v>
      </c>
      <c r="Z60" s="65" t="s">
        <v>299</v>
      </c>
      <c r="AA60" s="65" t="s">
        <v>299</v>
      </c>
      <c r="AB60" s="65" t="s">
        <v>299</v>
      </c>
      <c r="AC60" s="65" t="s">
        <v>299</v>
      </c>
      <c r="AD60" s="65" t="s">
        <v>299</v>
      </c>
      <c r="AE60" s="65" t="s">
        <v>299</v>
      </c>
      <c r="AF60" s="65" t="s">
        <v>299</v>
      </c>
      <c r="AG60" s="65" t="s">
        <v>299</v>
      </c>
      <c r="AH60" s="65" t="s">
        <v>299</v>
      </c>
      <c r="AI60" s="65" t="s">
        <v>299</v>
      </c>
      <c r="AJ60" s="65" t="s">
        <v>299</v>
      </c>
      <c r="AK60" s="65" t="s">
        <v>299</v>
      </c>
      <c r="AL60" s="65" t="s">
        <v>375</v>
      </c>
      <c r="AM60" s="65" t="s">
        <v>375</v>
      </c>
      <c r="AN60" s="65" t="s">
        <v>375</v>
      </c>
      <c r="AO60" s="65" t="s">
        <v>375</v>
      </c>
      <c r="AP60" s="65" t="s">
        <v>375</v>
      </c>
    </row>
    <row r="61" spans="1:42" s="262" customFormat="1" x14ac:dyDescent="0.2">
      <c r="A61" s="271" t="s">
        <v>96</v>
      </c>
      <c r="B61" s="69" t="s">
        <v>103</v>
      </c>
      <c r="C61" s="69" t="s">
        <v>103</v>
      </c>
      <c r="D61" s="69" t="s">
        <v>103</v>
      </c>
      <c r="E61" s="69" t="s">
        <v>103</v>
      </c>
      <c r="F61" s="69" t="s">
        <v>103</v>
      </c>
      <c r="G61" s="69" t="s">
        <v>103</v>
      </c>
      <c r="H61" s="69" t="s">
        <v>103</v>
      </c>
      <c r="I61" s="69" t="s">
        <v>103</v>
      </c>
      <c r="J61" s="69" t="s">
        <v>107</v>
      </c>
      <c r="K61" s="69" t="s">
        <v>107</v>
      </c>
      <c r="L61" s="69" t="s">
        <v>103</v>
      </c>
      <c r="M61" s="70" t="s">
        <v>103</v>
      </c>
      <c r="N61" s="71" t="s">
        <v>97</v>
      </c>
      <c r="O61" s="71" t="s">
        <v>97</v>
      </c>
      <c r="P61" s="71" t="s">
        <v>97</v>
      </c>
      <c r="Q61" s="71" t="s">
        <v>97</v>
      </c>
      <c r="R61" s="71" t="s">
        <v>118</v>
      </c>
      <c r="S61" s="71" t="s">
        <v>118</v>
      </c>
      <c r="T61" s="71" t="s">
        <v>118</v>
      </c>
      <c r="U61" s="71" t="s">
        <v>118</v>
      </c>
      <c r="V61" s="71" t="s">
        <v>97</v>
      </c>
      <c r="W61" s="71" t="s">
        <v>97</v>
      </c>
      <c r="X61" s="71" t="s">
        <v>97</v>
      </c>
      <c r="Y61" s="71" t="s">
        <v>97</v>
      </c>
      <c r="Z61" s="71" t="s">
        <v>97</v>
      </c>
      <c r="AA61" s="71" t="s">
        <v>97</v>
      </c>
      <c r="AB61" s="71" t="s">
        <v>97</v>
      </c>
      <c r="AC61" s="71" t="s">
        <v>97</v>
      </c>
      <c r="AD61" s="71" t="s">
        <v>97</v>
      </c>
      <c r="AE61" s="71" t="s">
        <v>97</v>
      </c>
      <c r="AF61" s="71" t="s">
        <v>97</v>
      </c>
      <c r="AG61" s="71" t="s">
        <v>97</v>
      </c>
      <c r="AH61" s="71" t="s">
        <v>97</v>
      </c>
      <c r="AI61" s="71" t="s">
        <v>97</v>
      </c>
      <c r="AJ61" s="71" t="s">
        <v>97</v>
      </c>
      <c r="AK61" s="71" t="s">
        <v>97</v>
      </c>
      <c r="AL61" s="71" t="s">
        <v>97</v>
      </c>
      <c r="AM61" s="71" t="s">
        <v>97</v>
      </c>
      <c r="AN61" s="71" t="s">
        <v>97</v>
      </c>
      <c r="AO61" s="71" t="s">
        <v>97</v>
      </c>
      <c r="AP61" s="71" t="s">
        <v>103</v>
      </c>
    </row>
    <row r="62" spans="1:42" x14ac:dyDescent="0.2">
      <c r="A62" s="260" t="s">
        <v>312</v>
      </c>
      <c r="S62" s="90"/>
    </row>
    <row r="63" spans="1:42" x14ac:dyDescent="0.2">
      <c r="S63" s="90"/>
    </row>
  </sheetData>
  <phoneticPr fontId="47" type="noConversion"/>
  <hyperlinks>
    <hyperlink ref="L1" location="Cover!A1" display="Back" xr:uid="{1BBCE6F1-D789-4446-9C77-3BAF38029C7F}"/>
    <hyperlink ref="M1" location="Cover!A1" display="Back" xr:uid="{BD5CC4B2-7146-4EB3-A10B-51058F3B2A49}"/>
    <hyperlink ref="N1" location="Cover!A1" display="Back" xr:uid="{DB695A6D-D873-42C3-BFEC-A1F66B6CA103}"/>
    <hyperlink ref="O1" location="Cover!A1" display="Back" xr:uid="{BC328994-0200-4888-94CD-A628EA07BC54}"/>
  </hyperlinks>
  <pageMargins left="0.7" right="0.7" top="0.78740157499999996" bottom="0.78740157499999996" header="0.3" footer="0.3"/>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425DA-A140-445B-8295-DFAFC9BA4AB6}">
  <dimension ref="A1:AQ53"/>
  <sheetViews>
    <sheetView showGridLines="0" zoomScale="80" zoomScaleNormal="80" zoomScaleSheetLayoutView="90" workbookViewId="0">
      <pane xSplit="2" ySplit="3" topLeftCell="AB4" activePane="bottomRight" state="frozen"/>
      <selection pane="topRight" activeCell="C1" sqref="C1"/>
      <selection pane="bottomLeft" activeCell="A4" sqref="A4"/>
      <selection pane="bottomRight" activeCell="AT10" sqref="AT10"/>
    </sheetView>
  </sheetViews>
  <sheetFormatPr defaultColWidth="9.140625" defaultRowHeight="15.95" customHeight="1" x14ac:dyDescent="0.2"/>
  <cols>
    <col min="1" max="1" width="0.7109375" style="114" customWidth="1"/>
    <col min="2" max="2" width="47.42578125" style="113" bestFit="1" customWidth="1"/>
    <col min="3" max="3" width="10" style="113" customWidth="1" collapsed="1"/>
    <col min="4" max="5" width="10.5703125" style="113" customWidth="1" collapsed="1"/>
    <col min="6" max="6" width="9.7109375" style="113" customWidth="1" collapsed="1"/>
    <col min="7" max="7" width="10" style="113" customWidth="1" collapsed="1"/>
    <col min="8" max="9" width="10.5703125" style="113" customWidth="1" collapsed="1"/>
    <col min="10" max="10" width="9.7109375" style="113" customWidth="1" collapsed="1"/>
    <col min="11" max="11" width="10" style="113" customWidth="1" collapsed="1"/>
    <col min="12" max="12" width="10.5703125" style="113" customWidth="1" collapsed="1"/>
    <col min="13" max="34" width="10.5703125" style="113" customWidth="1"/>
    <col min="35" max="16384" width="9.140625" style="113"/>
  </cols>
  <sheetData>
    <row r="1" spans="1:43" ht="38.25" customHeight="1" x14ac:dyDescent="0.2">
      <c r="B1" s="130" t="s">
        <v>157</v>
      </c>
      <c r="C1" s="129"/>
      <c r="D1" s="129"/>
      <c r="E1" s="129"/>
      <c r="F1" s="129"/>
      <c r="G1" s="129"/>
      <c r="H1" s="129"/>
      <c r="I1" s="129"/>
      <c r="J1" s="129"/>
      <c r="K1" s="129"/>
      <c r="L1" s="129"/>
      <c r="M1" s="129"/>
      <c r="N1" s="129"/>
      <c r="O1" s="129"/>
      <c r="P1" s="129"/>
      <c r="Q1" s="129"/>
      <c r="R1" s="129"/>
      <c r="S1" s="129"/>
      <c r="T1" s="129"/>
      <c r="U1" s="129"/>
      <c r="V1" s="129"/>
      <c r="W1" s="129"/>
      <c r="X1" s="129"/>
      <c r="Y1" s="129"/>
      <c r="Z1" s="129"/>
      <c r="AA1" s="129"/>
      <c r="AB1" s="129"/>
      <c r="AC1" s="129"/>
      <c r="AD1" s="129"/>
      <c r="AE1" s="129"/>
      <c r="AF1" s="129"/>
      <c r="AG1" s="129"/>
      <c r="AH1" s="129"/>
      <c r="AI1" s="129"/>
      <c r="AJ1" s="129"/>
      <c r="AK1" s="129"/>
      <c r="AL1" s="129"/>
      <c r="AM1" s="129"/>
      <c r="AN1" s="129"/>
      <c r="AO1" s="129"/>
      <c r="AP1" s="129"/>
      <c r="AQ1" s="129"/>
    </row>
    <row r="2" spans="1:43" ht="15.95" customHeight="1" x14ac:dyDescent="0.2">
      <c r="A2" s="113"/>
    </row>
    <row r="3" spans="1:43" ht="53.25" customHeight="1" x14ac:dyDescent="0.2">
      <c r="A3" s="113"/>
      <c r="B3" s="267" t="s">
        <v>156</v>
      </c>
      <c r="C3" s="127" t="s">
        <v>25</v>
      </c>
      <c r="D3" s="127" t="s">
        <v>26</v>
      </c>
      <c r="E3" s="127" t="s">
        <v>27</v>
      </c>
      <c r="F3" s="127" t="s">
        <v>28</v>
      </c>
      <c r="G3" s="127" t="s">
        <v>29</v>
      </c>
      <c r="H3" s="127" t="s">
        <v>30</v>
      </c>
      <c r="I3" s="127" t="s">
        <v>31</v>
      </c>
      <c r="J3" s="127" t="s">
        <v>32</v>
      </c>
      <c r="K3" s="127" t="s">
        <v>33</v>
      </c>
      <c r="L3" s="127" t="s">
        <v>34</v>
      </c>
      <c r="M3" s="126" t="s">
        <v>35</v>
      </c>
      <c r="N3" s="126" t="s">
        <v>38</v>
      </c>
      <c r="O3" s="126" t="s">
        <v>42</v>
      </c>
      <c r="P3" s="126" t="s">
        <v>44</v>
      </c>
      <c r="Q3" s="126" t="s">
        <v>108</v>
      </c>
      <c r="R3" s="126" t="s">
        <v>140</v>
      </c>
      <c r="S3" s="126" t="s">
        <v>139</v>
      </c>
      <c r="T3" s="126" t="s">
        <v>138</v>
      </c>
      <c r="U3" s="126" t="s">
        <v>137</v>
      </c>
      <c r="V3" s="126" t="s">
        <v>238</v>
      </c>
      <c r="W3" s="126" t="s">
        <v>255</v>
      </c>
      <c r="X3" s="126" t="s">
        <v>257</v>
      </c>
      <c r="Y3" s="126" t="s">
        <v>261</v>
      </c>
      <c r="Z3" s="126" t="s">
        <v>273</v>
      </c>
      <c r="AA3" s="126" t="s">
        <v>284</v>
      </c>
      <c r="AB3" s="126" t="s">
        <v>300</v>
      </c>
      <c r="AC3" s="126" t="s">
        <v>305</v>
      </c>
      <c r="AD3" s="126" t="s">
        <v>310</v>
      </c>
      <c r="AE3" s="126" t="s">
        <v>313</v>
      </c>
      <c r="AF3" s="126" t="s">
        <v>322</v>
      </c>
      <c r="AG3" s="126" t="s">
        <v>338</v>
      </c>
      <c r="AH3" s="126" t="s">
        <v>361</v>
      </c>
      <c r="AI3" s="126" t="s">
        <v>363</v>
      </c>
      <c r="AJ3" s="126" t="s">
        <v>365</v>
      </c>
      <c r="AK3" s="126" t="s">
        <v>371</v>
      </c>
      <c r="AL3" s="126" t="s">
        <v>373</v>
      </c>
      <c r="AM3" s="126" t="s">
        <v>377</v>
      </c>
      <c r="AN3" s="126" t="s">
        <v>385</v>
      </c>
      <c r="AO3" s="126" t="s">
        <v>389</v>
      </c>
      <c r="AP3" s="126" t="s">
        <v>390</v>
      </c>
      <c r="AQ3" s="126" t="s">
        <v>399</v>
      </c>
    </row>
    <row r="4" spans="1:43" ht="16.5" customHeight="1" x14ac:dyDescent="0.2">
      <c r="A4" s="113"/>
      <c r="B4" s="264" t="s">
        <v>154</v>
      </c>
      <c r="C4" s="115">
        <v>194.637</v>
      </c>
      <c r="D4" s="115">
        <v>294.05900000000003</v>
      </c>
      <c r="E4" s="115">
        <v>388.49400000000003</v>
      </c>
      <c r="F4" s="115">
        <v>90.356999999999999</v>
      </c>
      <c r="G4" s="115">
        <v>178.74600000000001</v>
      </c>
      <c r="H4" s="115">
        <v>270.91399999999999</v>
      </c>
      <c r="I4" s="115">
        <v>363.733</v>
      </c>
      <c r="J4" s="115">
        <v>86.87</v>
      </c>
      <c r="K4" s="115">
        <v>175.12799999999999</v>
      </c>
      <c r="L4" s="115">
        <v>266.71800000000002</v>
      </c>
      <c r="M4" s="115">
        <v>358.85700000000003</v>
      </c>
      <c r="N4" s="115">
        <v>90.438999999999993</v>
      </c>
      <c r="O4" s="115">
        <v>181.33</v>
      </c>
      <c r="P4" s="115">
        <v>272.73099999999999</v>
      </c>
      <c r="Q4" s="115">
        <v>364.81799999999998</v>
      </c>
      <c r="R4" s="115">
        <v>90.555999999999997</v>
      </c>
      <c r="S4" s="115">
        <v>177.249</v>
      </c>
      <c r="T4" s="115">
        <v>265.86500000000001</v>
      </c>
      <c r="U4" s="115">
        <v>355.18299999999999</v>
      </c>
      <c r="V4" s="115">
        <v>114.602</v>
      </c>
      <c r="W4" s="115">
        <v>233.09399999999999</v>
      </c>
      <c r="X4" s="115">
        <v>354.142</v>
      </c>
      <c r="Y4" s="115">
        <v>477.82900000000001</v>
      </c>
      <c r="Z4" s="115">
        <v>123.021</v>
      </c>
      <c r="AA4" s="115">
        <v>256.85000000000002</v>
      </c>
      <c r="AB4" s="115">
        <v>399.4</v>
      </c>
      <c r="AC4" s="115">
        <v>569.77599999999995</v>
      </c>
      <c r="AD4" s="115">
        <v>207.00899999999999</v>
      </c>
      <c r="AE4" s="115">
        <v>440.25200000000001</v>
      </c>
      <c r="AF4" s="115">
        <v>707.99</v>
      </c>
      <c r="AG4" s="115">
        <v>993.40499999999997</v>
      </c>
      <c r="AH4" s="115">
        <v>292.767</v>
      </c>
      <c r="AI4" s="115">
        <v>584.69399999999996</v>
      </c>
      <c r="AJ4" s="115">
        <v>890.85900000000004</v>
      </c>
      <c r="AK4" s="115">
        <v>1207.6379999999999</v>
      </c>
      <c r="AL4" s="115">
        <v>299.81799999999998</v>
      </c>
      <c r="AM4" s="115">
        <v>601.25599999999997</v>
      </c>
      <c r="AN4" s="115">
        <v>913.57299999999998</v>
      </c>
      <c r="AO4" s="115">
        <v>1237.019</v>
      </c>
      <c r="AP4" s="115">
        <v>314.67399999999998</v>
      </c>
      <c r="AQ4" s="115">
        <v>642.69200000000001</v>
      </c>
    </row>
    <row r="5" spans="1:43" ht="16.5" customHeight="1" x14ac:dyDescent="0.2">
      <c r="A5" s="113"/>
      <c r="B5" s="264" t="s">
        <v>153</v>
      </c>
      <c r="C5" s="115">
        <v>-37.953000000000003</v>
      </c>
      <c r="D5" s="115">
        <v>-55.243000000000002</v>
      </c>
      <c r="E5" s="115">
        <v>-71.188999999999993</v>
      </c>
      <c r="F5" s="115">
        <v>-15.026</v>
      </c>
      <c r="G5" s="115">
        <v>-30.178999999999998</v>
      </c>
      <c r="H5" s="115">
        <v>-42.220999999999997</v>
      </c>
      <c r="I5" s="115">
        <v>-54.417000000000002</v>
      </c>
      <c r="J5" s="115">
        <v>-11.865</v>
      </c>
      <c r="K5" s="115">
        <v>-23.449000000000002</v>
      </c>
      <c r="L5" s="115">
        <v>-34.853000000000002</v>
      </c>
      <c r="M5" s="115">
        <v>-45.947000000000003</v>
      </c>
      <c r="N5" s="115">
        <v>-11.089</v>
      </c>
      <c r="O5" s="115">
        <v>-22.292000000000002</v>
      </c>
      <c r="P5" s="115">
        <v>-33.939</v>
      </c>
      <c r="Q5" s="115">
        <v>-46.331000000000003</v>
      </c>
      <c r="R5" s="115">
        <v>-13.192</v>
      </c>
      <c r="S5" s="115">
        <v>-27.181999999999999</v>
      </c>
      <c r="T5" s="115">
        <v>-41.366</v>
      </c>
      <c r="U5" s="115">
        <v>-55.61</v>
      </c>
      <c r="V5" s="115">
        <v>-17.094999999999999</v>
      </c>
      <c r="W5" s="115">
        <v>-34.451000000000001</v>
      </c>
      <c r="X5" s="115">
        <v>-51.817</v>
      </c>
      <c r="Y5" s="115">
        <v>-68.468999999999994</v>
      </c>
      <c r="Z5" s="115">
        <v>-15.223000000000001</v>
      </c>
      <c r="AA5" s="115">
        <v>-30.481000000000002</v>
      </c>
      <c r="AB5" s="115">
        <v>-46.323</v>
      </c>
      <c r="AC5" s="115">
        <v>-64.853999999999999</v>
      </c>
      <c r="AD5" s="115">
        <v>-28.04</v>
      </c>
      <c r="AE5" s="115">
        <v>-60.286999999999999</v>
      </c>
      <c r="AF5" s="115">
        <v>-106.536</v>
      </c>
      <c r="AG5" s="115">
        <v>-160.071</v>
      </c>
      <c r="AH5" s="115">
        <v>-60.576999999999998</v>
      </c>
      <c r="AI5" s="115">
        <v>-124.251</v>
      </c>
      <c r="AJ5" s="115">
        <v>-196.68199999999999</v>
      </c>
      <c r="AK5" s="115">
        <v>-273.47699999999998</v>
      </c>
      <c r="AL5" s="115">
        <v>-65.897999999999996</v>
      </c>
      <c r="AM5" s="115">
        <v>-134.81899999999999</v>
      </c>
      <c r="AN5" s="115">
        <v>-210.67400000000001</v>
      </c>
      <c r="AO5" s="115">
        <v>-290.32400000000001</v>
      </c>
      <c r="AP5" s="115">
        <v>-74.057000000000002</v>
      </c>
      <c r="AQ5" s="115">
        <v>-154.74</v>
      </c>
    </row>
    <row r="6" spans="1:43" s="117" customFormat="1" ht="16.5" customHeight="1" x14ac:dyDescent="0.25">
      <c r="A6" s="119"/>
      <c r="B6" s="203" t="s">
        <v>152</v>
      </c>
      <c r="C6" s="346">
        <v>156.684</v>
      </c>
      <c r="D6" s="346">
        <v>238.816</v>
      </c>
      <c r="E6" s="346">
        <v>317.30500000000001</v>
      </c>
      <c r="F6" s="346">
        <v>75.331000000000003</v>
      </c>
      <c r="G6" s="346">
        <v>148.56700000000001</v>
      </c>
      <c r="H6" s="346">
        <v>228.69300000000001</v>
      </c>
      <c r="I6" s="346">
        <v>309.31599999999997</v>
      </c>
      <c r="J6" s="346">
        <v>75.004999999999995</v>
      </c>
      <c r="K6" s="346">
        <v>151.679</v>
      </c>
      <c r="L6" s="346">
        <v>231.86500000000001</v>
      </c>
      <c r="M6" s="346">
        <v>312.91000000000003</v>
      </c>
      <c r="N6" s="346">
        <v>79.349999999999994</v>
      </c>
      <c r="O6" s="346">
        <v>159.03800000000001</v>
      </c>
      <c r="P6" s="346">
        <v>238.792</v>
      </c>
      <c r="Q6" s="346">
        <v>318.48700000000002</v>
      </c>
      <c r="R6" s="346">
        <v>77.364000000000004</v>
      </c>
      <c r="S6" s="346">
        <v>150.06700000000001</v>
      </c>
      <c r="T6" s="346">
        <v>224.499</v>
      </c>
      <c r="U6" s="346">
        <v>299.57299999999998</v>
      </c>
      <c r="V6" s="346">
        <v>97.507000000000005</v>
      </c>
      <c r="W6" s="346">
        <v>198.643</v>
      </c>
      <c r="X6" s="346">
        <v>302.32499999999999</v>
      </c>
      <c r="Y6" s="346">
        <v>409.36</v>
      </c>
      <c r="Z6" s="346">
        <v>107.798</v>
      </c>
      <c r="AA6" s="346">
        <v>226.369</v>
      </c>
      <c r="AB6" s="346">
        <v>353.077</v>
      </c>
      <c r="AC6" s="346">
        <v>504.92200000000003</v>
      </c>
      <c r="AD6" s="346">
        <v>178.96899999999999</v>
      </c>
      <c r="AE6" s="346">
        <v>379.96499999999997</v>
      </c>
      <c r="AF6" s="346">
        <v>601.45399999999995</v>
      </c>
      <c r="AG6" s="346">
        <v>833.33399999999995</v>
      </c>
      <c r="AH6" s="346">
        <v>232.19</v>
      </c>
      <c r="AI6" s="346">
        <v>460.44299999999998</v>
      </c>
      <c r="AJ6" s="346">
        <v>694.17700000000002</v>
      </c>
      <c r="AK6" s="346">
        <v>934.16099999999994</v>
      </c>
      <c r="AL6" s="346">
        <v>233.92</v>
      </c>
      <c r="AM6" s="346">
        <v>466.43700000000001</v>
      </c>
      <c r="AN6" s="346">
        <v>702.899</v>
      </c>
      <c r="AO6" s="346">
        <v>946.69500000000005</v>
      </c>
      <c r="AP6" s="346">
        <v>240.61699999999999</v>
      </c>
      <c r="AQ6" s="346">
        <v>487.952</v>
      </c>
    </row>
    <row r="7" spans="1:43" ht="16.5" customHeight="1" x14ac:dyDescent="0.2">
      <c r="B7" s="264" t="s">
        <v>151</v>
      </c>
      <c r="C7" s="115">
        <v>93.438999999999993</v>
      </c>
      <c r="D7" s="115">
        <v>143.173</v>
      </c>
      <c r="E7" s="115">
        <v>194.37100000000001</v>
      </c>
      <c r="F7" s="115">
        <v>48.811</v>
      </c>
      <c r="G7" s="115">
        <v>100.63</v>
      </c>
      <c r="H7" s="115">
        <v>153.88999999999999</v>
      </c>
      <c r="I7" s="115">
        <v>207.90799999999999</v>
      </c>
      <c r="J7" s="115">
        <v>51.606999999999999</v>
      </c>
      <c r="K7" s="115">
        <v>105.997</v>
      </c>
      <c r="L7" s="115">
        <v>162.02500000000001</v>
      </c>
      <c r="M7" s="115">
        <v>218.559</v>
      </c>
      <c r="N7" s="115">
        <v>53.841999999999999</v>
      </c>
      <c r="O7" s="115">
        <v>111.798</v>
      </c>
      <c r="P7" s="115">
        <v>173.72</v>
      </c>
      <c r="Q7" s="115">
        <v>234.97900000000001</v>
      </c>
      <c r="R7" s="115">
        <v>57.81</v>
      </c>
      <c r="S7" s="115">
        <v>111.1</v>
      </c>
      <c r="T7" s="115">
        <v>171.71799999999999</v>
      </c>
      <c r="U7" s="115">
        <v>232.43199999999999</v>
      </c>
      <c r="V7" s="115">
        <v>73.838999999999999</v>
      </c>
      <c r="W7" s="115">
        <v>155.36699999999999</v>
      </c>
      <c r="X7" s="115">
        <v>242.71199999999999</v>
      </c>
      <c r="Y7" s="115">
        <v>332.589</v>
      </c>
      <c r="Z7" s="115">
        <v>88.632000000000005</v>
      </c>
      <c r="AA7" s="115">
        <v>184.56800000000001</v>
      </c>
      <c r="AB7" s="115">
        <v>283.959</v>
      </c>
      <c r="AC7" s="115">
        <v>381.59899999999999</v>
      </c>
      <c r="AD7" s="115">
        <v>91.685000000000002</v>
      </c>
      <c r="AE7" s="115">
        <v>190.14500000000001</v>
      </c>
      <c r="AF7" s="115">
        <v>295.28399999999999</v>
      </c>
      <c r="AG7" s="115">
        <v>398.74099999999999</v>
      </c>
      <c r="AH7" s="115">
        <v>100.119</v>
      </c>
      <c r="AI7" s="115">
        <v>206.09100000000001</v>
      </c>
      <c r="AJ7" s="115">
        <v>321.69</v>
      </c>
      <c r="AK7" s="115">
        <v>435.28399999999999</v>
      </c>
      <c r="AL7" s="115">
        <v>109.206</v>
      </c>
      <c r="AM7" s="115">
        <v>224.12299999999999</v>
      </c>
      <c r="AN7" s="115">
        <v>347.50599999999997</v>
      </c>
      <c r="AO7" s="115">
        <v>469.46699999999998</v>
      </c>
      <c r="AP7" s="115">
        <v>118.73699999999999</v>
      </c>
      <c r="AQ7" s="115">
        <v>247.24600000000001</v>
      </c>
    </row>
    <row r="8" spans="1:43" ht="16.5" customHeight="1" x14ac:dyDescent="0.2">
      <c r="B8" s="264" t="s">
        <v>150</v>
      </c>
      <c r="C8" s="115">
        <v>-22.254000000000001</v>
      </c>
      <c r="D8" s="115">
        <v>-35.377000000000002</v>
      </c>
      <c r="E8" s="115">
        <v>-48.706000000000003</v>
      </c>
      <c r="F8" s="115">
        <v>-11.41</v>
      </c>
      <c r="G8" s="115">
        <v>-24.876999999999999</v>
      </c>
      <c r="H8" s="115">
        <v>-38.680999999999997</v>
      </c>
      <c r="I8" s="115">
        <v>-52.49</v>
      </c>
      <c r="J8" s="115">
        <v>-12.275</v>
      </c>
      <c r="K8" s="115">
        <v>-26.437999999999999</v>
      </c>
      <c r="L8" s="115">
        <v>-42.066000000000003</v>
      </c>
      <c r="M8" s="115">
        <v>-57.944000000000003</v>
      </c>
      <c r="N8" s="115">
        <v>-13.759</v>
      </c>
      <c r="O8" s="115">
        <v>-29.588000000000001</v>
      </c>
      <c r="P8" s="115">
        <v>-46.863</v>
      </c>
      <c r="Q8" s="115">
        <v>-64.64</v>
      </c>
      <c r="R8" s="115">
        <v>-15.397</v>
      </c>
      <c r="S8" s="115">
        <v>-29.646000000000001</v>
      </c>
      <c r="T8" s="115">
        <v>-46.58</v>
      </c>
      <c r="U8" s="115">
        <v>-62.152000000000001</v>
      </c>
      <c r="V8" s="115">
        <v>-19.727</v>
      </c>
      <c r="W8" s="115">
        <v>-41.314</v>
      </c>
      <c r="X8" s="115">
        <v>-70.108999999999995</v>
      </c>
      <c r="Y8" s="115">
        <v>-95.412999999999997</v>
      </c>
      <c r="Z8" s="115">
        <v>-24.100999999999999</v>
      </c>
      <c r="AA8" s="115">
        <v>-50.902000000000001</v>
      </c>
      <c r="AB8" s="115">
        <v>-79.784000000000006</v>
      </c>
      <c r="AC8" s="115">
        <v>-108.249</v>
      </c>
      <c r="AD8" s="115">
        <v>-25.58</v>
      </c>
      <c r="AE8" s="115">
        <v>-55.5</v>
      </c>
      <c r="AF8" s="115">
        <v>-89.704999999999998</v>
      </c>
      <c r="AG8" s="115">
        <v>-120.78</v>
      </c>
      <c r="AH8" s="115">
        <v>-29.021000000000001</v>
      </c>
      <c r="AI8" s="115">
        <v>-56.088999999999999</v>
      </c>
      <c r="AJ8" s="115">
        <v>-89.801000000000002</v>
      </c>
      <c r="AK8" s="115">
        <v>-122.36</v>
      </c>
      <c r="AL8" s="115">
        <v>-28.803999999999998</v>
      </c>
      <c r="AM8" s="115">
        <v>-61.043999999999997</v>
      </c>
      <c r="AN8" s="115">
        <v>-97.319000000000003</v>
      </c>
      <c r="AO8" s="115">
        <v>-126.824</v>
      </c>
      <c r="AP8" s="115">
        <v>-32.128999999999998</v>
      </c>
      <c r="AQ8" s="115">
        <v>-68.430999999999997</v>
      </c>
    </row>
    <row r="9" spans="1:43" s="117" customFormat="1" ht="16.5" customHeight="1" x14ac:dyDescent="0.25">
      <c r="A9" s="119"/>
      <c r="B9" s="203" t="s">
        <v>149</v>
      </c>
      <c r="C9" s="346">
        <v>71.185000000000002</v>
      </c>
      <c r="D9" s="346">
        <v>107.79600000000001</v>
      </c>
      <c r="E9" s="346">
        <v>145.66499999999999</v>
      </c>
      <c r="F9" s="346">
        <v>37.401000000000003</v>
      </c>
      <c r="G9" s="346">
        <v>75.753</v>
      </c>
      <c r="H9" s="346">
        <v>115.209</v>
      </c>
      <c r="I9" s="346">
        <v>155.41800000000001</v>
      </c>
      <c r="J9" s="346">
        <v>39.332000000000001</v>
      </c>
      <c r="K9" s="346">
        <v>79.558999999999997</v>
      </c>
      <c r="L9" s="346">
        <v>119.959</v>
      </c>
      <c r="M9" s="346">
        <v>160.61500000000001</v>
      </c>
      <c r="N9" s="346">
        <v>40.082999999999998</v>
      </c>
      <c r="O9" s="346">
        <v>82.21</v>
      </c>
      <c r="P9" s="346">
        <v>126.857</v>
      </c>
      <c r="Q9" s="346">
        <v>170.339</v>
      </c>
      <c r="R9" s="346">
        <v>42.412999999999997</v>
      </c>
      <c r="S9" s="346">
        <v>81.453999999999994</v>
      </c>
      <c r="T9" s="346">
        <v>125.13800000000001</v>
      </c>
      <c r="U9" s="346">
        <v>170.28</v>
      </c>
      <c r="V9" s="346">
        <v>54.112000000000002</v>
      </c>
      <c r="W9" s="346">
        <v>114.053</v>
      </c>
      <c r="X9" s="346">
        <v>172.60300000000001</v>
      </c>
      <c r="Y9" s="346">
        <v>237.17599999999999</v>
      </c>
      <c r="Z9" s="346">
        <v>64.531000000000006</v>
      </c>
      <c r="AA9" s="346">
        <v>133.666</v>
      </c>
      <c r="AB9" s="346">
        <v>204.17500000000001</v>
      </c>
      <c r="AC9" s="346">
        <v>273.35000000000002</v>
      </c>
      <c r="AD9" s="346">
        <v>66.105000000000004</v>
      </c>
      <c r="AE9" s="346">
        <v>134.64500000000001</v>
      </c>
      <c r="AF9" s="346">
        <v>205.57900000000001</v>
      </c>
      <c r="AG9" s="346">
        <v>277.96100000000001</v>
      </c>
      <c r="AH9" s="346">
        <v>71.097999999999999</v>
      </c>
      <c r="AI9" s="346">
        <v>150.00200000000001</v>
      </c>
      <c r="AJ9" s="346">
        <v>231.88900000000001</v>
      </c>
      <c r="AK9" s="346">
        <v>312.92399999999998</v>
      </c>
      <c r="AL9" s="346">
        <v>80.402000000000001</v>
      </c>
      <c r="AM9" s="346">
        <v>163.07900000000001</v>
      </c>
      <c r="AN9" s="346">
        <v>250.18700000000001</v>
      </c>
      <c r="AO9" s="346">
        <v>342.64299999999997</v>
      </c>
      <c r="AP9" s="346">
        <v>86.608000000000004</v>
      </c>
      <c r="AQ9" s="346">
        <v>178.815</v>
      </c>
    </row>
    <row r="10" spans="1:43" ht="16.5" customHeight="1" x14ac:dyDescent="0.2">
      <c r="B10" s="144" t="s">
        <v>148</v>
      </c>
      <c r="C10" s="115">
        <v>0.96399999999999997</v>
      </c>
      <c r="D10" s="115">
        <v>1.194</v>
      </c>
      <c r="E10" s="115">
        <v>1.238</v>
      </c>
      <c r="F10" s="115">
        <v>8.9999999999999993E-3</v>
      </c>
      <c r="G10" s="115">
        <v>0.14199999999999999</v>
      </c>
      <c r="H10" s="115">
        <v>0.153</v>
      </c>
      <c r="I10" s="115">
        <v>0.17899999999999999</v>
      </c>
      <c r="J10" s="115">
        <v>1.0999999999999999E-2</v>
      </c>
      <c r="K10" s="115">
        <v>9.7000000000000003E-2</v>
      </c>
      <c r="L10" s="115">
        <v>0.109</v>
      </c>
      <c r="M10" s="115">
        <v>0.11799999999999999</v>
      </c>
      <c r="N10" s="115">
        <v>7.9000000000000001E-2</v>
      </c>
      <c r="O10" s="115">
        <v>0.18</v>
      </c>
      <c r="P10" s="115">
        <v>0.191</v>
      </c>
      <c r="Q10" s="115">
        <v>0.20799999999999999</v>
      </c>
      <c r="R10" s="115">
        <v>1.0999999999999999E-2</v>
      </c>
      <c r="S10" s="115">
        <v>0.09</v>
      </c>
      <c r="T10" s="115">
        <v>0.104</v>
      </c>
      <c r="U10" s="115">
        <v>0.111</v>
      </c>
      <c r="V10" s="115">
        <v>1.0999999999999999E-2</v>
      </c>
      <c r="W10" s="115">
        <v>5.5E-2</v>
      </c>
      <c r="X10" s="115">
        <v>0.17899999999999999</v>
      </c>
      <c r="Y10" s="115">
        <v>0.223</v>
      </c>
      <c r="Z10" s="115">
        <v>4.1000000000000002E-2</v>
      </c>
      <c r="AA10" s="115">
        <v>0.10100000000000001</v>
      </c>
      <c r="AB10" s="115">
        <v>0.20300000000000001</v>
      </c>
      <c r="AC10" s="115">
        <v>0.24199999999999999</v>
      </c>
      <c r="AD10" s="115">
        <v>4.9000000000000002E-2</v>
      </c>
      <c r="AE10" s="115">
        <v>9.5000000000000001E-2</v>
      </c>
      <c r="AF10" s="115">
        <v>0.151</v>
      </c>
      <c r="AG10" s="115">
        <v>0.16900000000000001</v>
      </c>
      <c r="AH10" s="115">
        <v>1.6E-2</v>
      </c>
      <c r="AI10" s="115">
        <v>3.3000000000000002E-2</v>
      </c>
      <c r="AJ10" s="115">
        <v>9.9000000000000005E-2</v>
      </c>
      <c r="AK10" s="115">
        <v>0.11600000000000001</v>
      </c>
      <c r="AL10" s="115">
        <v>1.7000000000000001E-2</v>
      </c>
      <c r="AM10" s="115">
        <v>8.6999999999999994E-2</v>
      </c>
      <c r="AN10" s="115">
        <v>0.16500000000000001</v>
      </c>
      <c r="AO10" s="115">
        <v>0.191</v>
      </c>
      <c r="AP10" s="115">
        <v>2.1000000000000001E-2</v>
      </c>
      <c r="AQ10" s="115">
        <v>8.1000000000000003E-2</v>
      </c>
    </row>
    <row r="11" spans="1:43" ht="16.5" customHeight="1" x14ac:dyDescent="0.2">
      <c r="B11" s="264" t="s">
        <v>147</v>
      </c>
      <c r="C11" s="115">
        <v>16.279</v>
      </c>
      <c r="D11" s="115">
        <v>18.248999999999999</v>
      </c>
      <c r="E11" s="115">
        <v>19.863</v>
      </c>
      <c r="F11" s="115">
        <v>14.196</v>
      </c>
      <c r="G11" s="115">
        <v>17.16</v>
      </c>
      <c r="H11" s="115">
        <v>22.504000000000001</v>
      </c>
      <c r="I11" s="115">
        <v>26.72</v>
      </c>
      <c r="J11" s="115">
        <v>2.7109999999999999</v>
      </c>
      <c r="K11" s="115">
        <v>6.6509999999999998</v>
      </c>
      <c r="L11" s="115">
        <v>11.654999999999999</v>
      </c>
      <c r="M11" s="115">
        <v>14.742000000000001</v>
      </c>
      <c r="N11" s="115">
        <v>12.295999999999999</v>
      </c>
      <c r="O11" s="115">
        <v>22.957999999999998</v>
      </c>
      <c r="P11" s="115">
        <v>28.033999999999999</v>
      </c>
      <c r="Q11" s="115">
        <v>33.841999999999999</v>
      </c>
      <c r="R11" s="115">
        <v>3.766</v>
      </c>
      <c r="S11" s="115">
        <v>24.277999999999999</v>
      </c>
      <c r="T11" s="115">
        <v>29.988</v>
      </c>
      <c r="U11" s="115">
        <v>31.963000000000001</v>
      </c>
      <c r="V11" s="115">
        <v>5.2519999999999998</v>
      </c>
      <c r="W11" s="115">
        <v>26.032</v>
      </c>
      <c r="X11" s="115">
        <v>33.433</v>
      </c>
      <c r="Y11" s="115">
        <v>38.448</v>
      </c>
      <c r="Z11" s="115">
        <v>5.1660000000000004</v>
      </c>
      <c r="AA11" s="115">
        <v>13.656000000000001</v>
      </c>
      <c r="AB11" s="115">
        <v>23.972999999999999</v>
      </c>
      <c r="AC11" s="115">
        <v>36.619</v>
      </c>
      <c r="AD11" s="115">
        <v>8.8940000000000001</v>
      </c>
      <c r="AE11" s="115">
        <v>14.89</v>
      </c>
      <c r="AF11" s="115">
        <v>19.585000000000001</v>
      </c>
      <c r="AG11" s="115">
        <v>17.28</v>
      </c>
      <c r="AH11" s="115">
        <v>9.7729999999999997</v>
      </c>
      <c r="AI11" s="115">
        <v>12.814</v>
      </c>
      <c r="AJ11" s="115">
        <v>21.329000000000001</v>
      </c>
      <c r="AK11" s="115">
        <v>24.094000000000001</v>
      </c>
      <c r="AL11" s="115">
        <v>7.476</v>
      </c>
      <c r="AM11" s="115">
        <v>20.888000000000002</v>
      </c>
      <c r="AN11" s="115">
        <v>28.475999999999999</v>
      </c>
      <c r="AO11" s="115">
        <v>33.682000000000002</v>
      </c>
      <c r="AP11" s="115">
        <v>2.5960000000000001</v>
      </c>
      <c r="AQ11" s="115">
        <v>10.138</v>
      </c>
    </row>
    <row r="12" spans="1:43" ht="16.5" customHeight="1" x14ac:dyDescent="0.2">
      <c r="B12" s="264" t="s">
        <v>339</v>
      </c>
      <c r="C12" s="115">
        <v>-2.0569999999999999</v>
      </c>
      <c r="D12" s="115">
        <v>-8.4260000000000002</v>
      </c>
      <c r="E12" s="115">
        <v>-8.327</v>
      </c>
      <c r="F12" s="115">
        <v>4.0599999999999996</v>
      </c>
      <c r="G12" s="115">
        <v>-0.53900000000000003</v>
      </c>
      <c r="H12" s="115">
        <v>-1.2789999999999999</v>
      </c>
      <c r="I12" s="115">
        <v>-3.9249999999999998</v>
      </c>
      <c r="J12" s="115">
        <v>13.307</v>
      </c>
      <c r="K12" s="115">
        <v>5.0620000000000003</v>
      </c>
      <c r="L12" s="115">
        <v>5.3739999999999997</v>
      </c>
      <c r="M12" s="115">
        <v>4.8840000000000003</v>
      </c>
      <c r="N12" s="115">
        <v>2.6920000000000002</v>
      </c>
      <c r="O12" s="115">
        <v>-5.3369999999999997</v>
      </c>
      <c r="P12" s="115">
        <v>-6.5170000000000003</v>
      </c>
      <c r="Q12" s="115">
        <v>-5.7039999999999997</v>
      </c>
      <c r="R12" s="115">
        <v>0.23400000000000001</v>
      </c>
      <c r="S12" s="115">
        <v>4.0979999999999999</v>
      </c>
      <c r="T12" s="115">
        <v>3.5819999999999999</v>
      </c>
      <c r="U12" s="115">
        <v>2.5569999999999999</v>
      </c>
      <c r="V12" s="115">
        <v>-2.8370000000000002</v>
      </c>
      <c r="W12" s="115">
        <v>-4.875</v>
      </c>
      <c r="X12" s="115">
        <v>-8.6669999999999998</v>
      </c>
      <c r="Y12" s="115">
        <v>-18.288</v>
      </c>
      <c r="Z12" s="115">
        <v>-12.754</v>
      </c>
      <c r="AA12" s="115">
        <v>-15.715</v>
      </c>
      <c r="AB12" s="115">
        <v>-17.751999999999999</v>
      </c>
      <c r="AC12" s="115">
        <v>-16.584</v>
      </c>
      <c r="AD12" s="115">
        <v>-12.097</v>
      </c>
      <c r="AE12" s="115">
        <v>-17.940999999999999</v>
      </c>
      <c r="AF12" s="115">
        <v>-25.96</v>
      </c>
      <c r="AG12" s="115">
        <v>-35.448</v>
      </c>
      <c r="AH12" s="115">
        <v>-14.954000000000001</v>
      </c>
      <c r="AI12" s="115">
        <v>-19.263999999999999</v>
      </c>
      <c r="AJ12" s="115">
        <v>-23.510999999999999</v>
      </c>
      <c r="AK12" s="115">
        <v>-26.484999999999999</v>
      </c>
      <c r="AL12" s="115">
        <v>-9.5920000000000005</v>
      </c>
      <c r="AM12" s="115">
        <v>-11.84</v>
      </c>
      <c r="AN12" s="115">
        <v>-12.911</v>
      </c>
      <c r="AO12" s="115">
        <v>-13.053000000000001</v>
      </c>
      <c r="AP12" s="115">
        <v>-16.076000000000001</v>
      </c>
      <c r="AQ12" s="115">
        <v>-19.358000000000001</v>
      </c>
    </row>
    <row r="13" spans="1:43" s="117" customFormat="1" ht="16.5" customHeight="1" x14ac:dyDescent="0.25">
      <c r="A13" s="119"/>
      <c r="B13" s="123" t="s">
        <v>340</v>
      </c>
      <c r="C13" s="124">
        <v>243.05500000000001</v>
      </c>
      <c r="D13" s="124">
        <v>357.62900000000002</v>
      </c>
      <c r="E13" s="124">
        <v>475.74400000000003</v>
      </c>
      <c r="F13" s="124">
        <v>130.99700000000001</v>
      </c>
      <c r="G13" s="124">
        <v>241.083</v>
      </c>
      <c r="H13" s="124">
        <v>365.28</v>
      </c>
      <c r="I13" s="124">
        <v>487.70800000000003</v>
      </c>
      <c r="J13" s="124">
        <v>130.36600000000001</v>
      </c>
      <c r="K13" s="124">
        <v>243.048</v>
      </c>
      <c r="L13" s="124">
        <v>368.96199999999999</v>
      </c>
      <c r="M13" s="124">
        <v>493.26900000000001</v>
      </c>
      <c r="N13" s="124">
        <v>134.5</v>
      </c>
      <c r="O13" s="124">
        <v>259.04899999999998</v>
      </c>
      <c r="P13" s="124">
        <v>387.35700000000003</v>
      </c>
      <c r="Q13" s="124">
        <v>517.17200000000003</v>
      </c>
      <c r="R13" s="124">
        <v>123.788</v>
      </c>
      <c r="S13" s="124">
        <v>259.98700000000002</v>
      </c>
      <c r="T13" s="124">
        <v>383.31099999999998</v>
      </c>
      <c r="U13" s="124">
        <v>504.48399999999998</v>
      </c>
      <c r="V13" s="124">
        <v>154.04499999999999</v>
      </c>
      <c r="W13" s="124">
        <v>333.90800000000002</v>
      </c>
      <c r="X13" s="124">
        <v>499.87299999999999</v>
      </c>
      <c r="Y13" s="124">
        <v>666.91899999999998</v>
      </c>
      <c r="Z13" s="124">
        <v>164.78200000000001</v>
      </c>
      <c r="AA13" s="124">
        <v>358.077</v>
      </c>
      <c r="AB13" s="124">
        <v>563.67600000000004</v>
      </c>
      <c r="AC13" s="124">
        <v>798.54899999999998</v>
      </c>
      <c r="AD13" s="124">
        <v>241.92</v>
      </c>
      <c r="AE13" s="124">
        <v>511.654</v>
      </c>
      <c r="AF13" s="124">
        <v>800.80899999999997</v>
      </c>
      <c r="AG13" s="124">
        <v>1093.296</v>
      </c>
      <c r="AH13" s="124">
        <v>298.12299999999999</v>
      </c>
      <c r="AI13" s="124">
        <v>604.02800000000002</v>
      </c>
      <c r="AJ13" s="124">
        <v>923.98299999999995</v>
      </c>
      <c r="AK13" s="124">
        <v>1244.81</v>
      </c>
      <c r="AL13" s="124">
        <v>312.22300000000001</v>
      </c>
      <c r="AM13" s="124">
        <v>638.65099999999995</v>
      </c>
      <c r="AN13" s="124">
        <v>968.81600000000003</v>
      </c>
      <c r="AO13" s="124">
        <v>1310.1579999999999</v>
      </c>
      <c r="AP13" s="124">
        <v>313.76600000000002</v>
      </c>
      <c r="AQ13" s="124">
        <v>657.62800000000004</v>
      </c>
    </row>
    <row r="14" spans="1:43" ht="16.5" customHeight="1" x14ac:dyDescent="0.2">
      <c r="B14" s="264" t="s">
        <v>220</v>
      </c>
      <c r="C14" s="115">
        <v>-81.600999999999999</v>
      </c>
      <c r="D14" s="115">
        <v>-122.875</v>
      </c>
      <c r="E14" s="115">
        <v>-165.37899999999999</v>
      </c>
      <c r="F14" s="115">
        <v>-39.630000000000003</v>
      </c>
      <c r="G14" s="115">
        <v>-80.414000000000001</v>
      </c>
      <c r="H14" s="115">
        <v>-120.557</v>
      </c>
      <c r="I14" s="115">
        <v>-164.48500000000001</v>
      </c>
      <c r="J14" s="115">
        <v>-40.287999999999997</v>
      </c>
      <c r="K14" s="115">
        <v>-80.88</v>
      </c>
      <c r="L14" s="115">
        <v>-121.955</v>
      </c>
      <c r="M14" s="115">
        <v>-165.11799999999999</v>
      </c>
      <c r="N14" s="115">
        <v>-40.058</v>
      </c>
      <c r="O14" s="115">
        <v>-81.417000000000002</v>
      </c>
      <c r="P14" s="115">
        <v>-123.19199999999999</v>
      </c>
      <c r="Q14" s="115">
        <v>-171.17599999999999</v>
      </c>
      <c r="R14" s="115">
        <v>-42.918999999999997</v>
      </c>
      <c r="S14" s="115">
        <v>-82.739000000000004</v>
      </c>
      <c r="T14" s="115">
        <v>-122.911</v>
      </c>
      <c r="U14" s="115">
        <v>-164.95599999999999</v>
      </c>
      <c r="V14" s="115">
        <v>-55.146999999999998</v>
      </c>
      <c r="W14" s="115">
        <v>-111.65900000000001</v>
      </c>
      <c r="X14" s="115">
        <v>-168.19399999999999</v>
      </c>
      <c r="Y14" s="115">
        <v>-231.322</v>
      </c>
      <c r="Z14" s="115">
        <v>-57.502000000000002</v>
      </c>
      <c r="AA14" s="115">
        <v>-122.715</v>
      </c>
      <c r="AB14" s="115">
        <v>-186.422</v>
      </c>
      <c r="AC14" s="115">
        <v>-257.65899999999999</v>
      </c>
      <c r="AD14" s="115">
        <v>-66.763000000000005</v>
      </c>
      <c r="AE14" s="115">
        <v>-137.38999999999999</v>
      </c>
      <c r="AF14" s="115">
        <v>-207.43199999999999</v>
      </c>
      <c r="AG14" s="115">
        <v>-282.16500000000002</v>
      </c>
      <c r="AH14" s="115">
        <v>-72.242999999999995</v>
      </c>
      <c r="AI14" s="115">
        <v>-149.53899999999999</v>
      </c>
      <c r="AJ14" s="115">
        <v>-226.495</v>
      </c>
      <c r="AK14" s="115">
        <v>-322.15199999999999</v>
      </c>
      <c r="AL14" s="115">
        <v>-82.561000000000007</v>
      </c>
      <c r="AM14" s="115">
        <v>-171.41499999999999</v>
      </c>
      <c r="AN14" s="115">
        <v>-256.83800000000002</v>
      </c>
      <c r="AO14" s="115">
        <v>-352.33100000000002</v>
      </c>
      <c r="AP14" s="115">
        <v>-87.546999999999997</v>
      </c>
      <c r="AQ14" s="115">
        <v>-175.64099999999999</v>
      </c>
    </row>
    <row r="15" spans="1:43" ht="16.5" customHeight="1" x14ac:dyDescent="0.2">
      <c r="B15" s="264" t="s">
        <v>219</v>
      </c>
      <c r="C15" s="115">
        <v>-46.789000000000001</v>
      </c>
      <c r="D15" s="115">
        <v>-69.932000000000002</v>
      </c>
      <c r="E15" s="115">
        <v>-95.781000000000006</v>
      </c>
      <c r="F15" s="115">
        <v>-20.995000000000001</v>
      </c>
      <c r="G15" s="115">
        <v>-44.853999999999999</v>
      </c>
      <c r="H15" s="115">
        <v>-66.459000000000003</v>
      </c>
      <c r="I15" s="115">
        <v>-92.421999999999997</v>
      </c>
      <c r="J15" s="115">
        <v>-22.315999999999999</v>
      </c>
      <c r="K15" s="115">
        <v>-45.442999999999998</v>
      </c>
      <c r="L15" s="115">
        <v>-67.918999999999997</v>
      </c>
      <c r="M15" s="115">
        <v>-96.313999999999993</v>
      </c>
      <c r="N15" s="115">
        <v>-21.925999999999998</v>
      </c>
      <c r="O15" s="115">
        <v>-46.268999999999998</v>
      </c>
      <c r="P15" s="115">
        <v>-70.512</v>
      </c>
      <c r="Q15" s="115">
        <v>-102.83799999999999</v>
      </c>
      <c r="R15" s="115">
        <v>-23.655000000000001</v>
      </c>
      <c r="S15" s="115">
        <v>-46.177</v>
      </c>
      <c r="T15" s="115">
        <v>-69.626999999999995</v>
      </c>
      <c r="U15" s="115">
        <v>-97.27</v>
      </c>
      <c r="V15" s="115">
        <v>-29.797999999999998</v>
      </c>
      <c r="W15" s="115">
        <v>-62.442</v>
      </c>
      <c r="X15" s="115">
        <v>-94.144000000000005</v>
      </c>
      <c r="Y15" s="115">
        <v>-137.529</v>
      </c>
      <c r="Z15" s="115">
        <v>-33.689</v>
      </c>
      <c r="AA15" s="115">
        <v>-72.7</v>
      </c>
      <c r="AB15" s="115">
        <v>-111.008</v>
      </c>
      <c r="AC15" s="115">
        <v>-155.227</v>
      </c>
      <c r="AD15" s="115">
        <v>-38.695</v>
      </c>
      <c r="AE15" s="115">
        <v>-79.841999999999999</v>
      </c>
      <c r="AF15" s="115">
        <v>-118.691</v>
      </c>
      <c r="AG15" s="115">
        <v>-170.458</v>
      </c>
      <c r="AH15" s="115">
        <v>-47.054000000000002</v>
      </c>
      <c r="AI15" s="115">
        <v>-98.793999999999997</v>
      </c>
      <c r="AJ15" s="115">
        <v>-154.90700000000001</v>
      </c>
      <c r="AK15" s="115">
        <v>-221.84299999999999</v>
      </c>
      <c r="AL15" s="115">
        <v>-54.298999999999999</v>
      </c>
      <c r="AM15" s="115">
        <v>-110.19199999999999</v>
      </c>
      <c r="AN15" s="115">
        <v>-166.37</v>
      </c>
      <c r="AO15" s="115">
        <v>-237.232</v>
      </c>
      <c r="AP15" s="115">
        <v>-54.639000000000003</v>
      </c>
      <c r="AQ15" s="115">
        <v>-116.989</v>
      </c>
    </row>
    <row r="16" spans="1:43" ht="16.5" customHeight="1" x14ac:dyDescent="0.2">
      <c r="B16" s="264" t="s">
        <v>146</v>
      </c>
      <c r="C16" s="115">
        <v>-14.364000000000001</v>
      </c>
      <c r="D16" s="115">
        <v>-21.361999999999998</v>
      </c>
      <c r="E16" s="115">
        <v>-28.344999999999999</v>
      </c>
      <c r="F16" s="115">
        <v>-6.8739999999999997</v>
      </c>
      <c r="G16" s="115">
        <v>-13.787000000000001</v>
      </c>
      <c r="H16" s="115">
        <v>-20.827000000000002</v>
      </c>
      <c r="I16" s="115">
        <v>-27.802</v>
      </c>
      <c r="J16" s="115">
        <v>-6.7939999999999996</v>
      </c>
      <c r="K16" s="115">
        <v>-13.641999999999999</v>
      </c>
      <c r="L16" s="115">
        <v>-20.5</v>
      </c>
      <c r="M16" s="115">
        <v>-27.224</v>
      </c>
      <c r="N16" s="115">
        <v>-7.7279999999999998</v>
      </c>
      <c r="O16" s="115">
        <v>-15.387</v>
      </c>
      <c r="P16" s="115">
        <v>-23.312999999999999</v>
      </c>
      <c r="Q16" s="115">
        <v>-30.963999999999999</v>
      </c>
      <c r="R16" s="115">
        <v>-8.0510000000000002</v>
      </c>
      <c r="S16" s="115">
        <v>-15.904</v>
      </c>
      <c r="T16" s="115">
        <v>-23.73</v>
      </c>
      <c r="U16" s="115">
        <v>-31.715</v>
      </c>
      <c r="V16" s="115">
        <v>-11.619</v>
      </c>
      <c r="W16" s="115">
        <v>-23.193000000000001</v>
      </c>
      <c r="X16" s="115">
        <v>-34.814</v>
      </c>
      <c r="Y16" s="115">
        <v>-46.527999999999999</v>
      </c>
      <c r="Z16" s="115">
        <v>-11.513999999999999</v>
      </c>
      <c r="AA16" s="115">
        <v>-23.312999999999999</v>
      </c>
      <c r="AB16" s="115">
        <v>-35.17</v>
      </c>
      <c r="AC16" s="115">
        <v>-47.39</v>
      </c>
      <c r="AD16" s="115">
        <v>-11.654</v>
      </c>
      <c r="AE16" s="115">
        <v>-23.478999999999999</v>
      </c>
      <c r="AF16" s="115">
        <v>-35.520000000000003</v>
      </c>
      <c r="AG16" s="115">
        <v>-49.231999999999999</v>
      </c>
      <c r="AH16" s="115">
        <v>-13.058999999999999</v>
      </c>
      <c r="AI16" s="115">
        <v>-26.696000000000002</v>
      </c>
      <c r="AJ16" s="115">
        <v>-42.323999999999998</v>
      </c>
      <c r="AK16" s="115">
        <v>-58.216999999999999</v>
      </c>
      <c r="AL16" s="115">
        <v>-16.890999999999998</v>
      </c>
      <c r="AM16" s="115">
        <v>-34.616</v>
      </c>
      <c r="AN16" s="115">
        <v>-50.84</v>
      </c>
      <c r="AO16" s="115">
        <v>-68.448999999999998</v>
      </c>
      <c r="AP16" s="115">
        <v>-16.678999999999998</v>
      </c>
      <c r="AQ16" s="115">
        <v>-33.298999999999999</v>
      </c>
    </row>
    <row r="17" spans="1:43" s="117" customFormat="1" ht="16.5" customHeight="1" x14ac:dyDescent="0.25">
      <c r="A17" s="119"/>
      <c r="B17" s="123" t="s">
        <v>341</v>
      </c>
      <c r="C17" s="122">
        <v>-142.75399999999999</v>
      </c>
      <c r="D17" s="122">
        <v>-214.16900000000001</v>
      </c>
      <c r="E17" s="122">
        <v>-289.505</v>
      </c>
      <c r="F17" s="122">
        <v>-67.498999999999995</v>
      </c>
      <c r="G17" s="122">
        <v>-139.05500000000001</v>
      </c>
      <c r="H17" s="122">
        <v>-207.84299999999999</v>
      </c>
      <c r="I17" s="122">
        <v>-284.709</v>
      </c>
      <c r="J17" s="122">
        <v>-69.397999999999996</v>
      </c>
      <c r="K17" s="122">
        <v>-139.965</v>
      </c>
      <c r="L17" s="122">
        <v>-210.374</v>
      </c>
      <c r="M17" s="122">
        <v>-288.65600000000001</v>
      </c>
      <c r="N17" s="122">
        <v>-69.712000000000003</v>
      </c>
      <c r="O17" s="122">
        <v>-143.07300000000001</v>
      </c>
      <c r="P17" s="122">
        <v>-217.017</v>
      </c>
      <c r="Q17" s="122">
        <v>-304.97800000000001</v>
      </c>
      <c r="R17" s="122">
        <v>-74.625</v>
      </c>
      <c r="S17" s="122">
        <v>-144.82</v>
      </c>
      <c r="T17" s="122">
        <v>-216.268</v>
      </c>
      <c r="U17" s="122">
        <v>-293.94099999999997</v>
      </c>
      <c r="V17" s="122">
        <v>-96.563999999999993</v>
      </c>
      <c r="W17" s="122">
        <v>-197.29400000000001</v>
      </c>
      <c r="X17" s="122">
        <v>-297.15199999999999</v>
      </c>
      <c r="Y17" s="122">
        <v>-415.37900000000002</v>
      </c>
      <c r="Z17" s="122">
        <v>-102.705</v>
      </c>
      <c r="AA17" s="122">
        <v>-218.72800000000001</v>
      </c>
      <c r="AB17" s="122">
        <v>-332.6</v>
      </c>
      <c r="AC17" s="122">
        <v>-460.27600000000001</v>
      </c>
      <c r="AD17" s="122">
        <v>-117.11199999999999</v>
      </c>
      <c r="AE17" s="122">
        <v>-240.71100000000001</v>
      </c>
      <c r="AF17" s="122">
        <v>-361.64299999999997</v>
      </c>
      <c r="AG17" s="122">
        <v>-501.85500000000002</v>
      </c>
      <c r="AH17" s="122">
        <v>-132.35599999999999</v>
      </c>
      <c r="AI17" s="122">
        <v>-275.029</v>
      </c>
      <c r="AJ17" s="122">
        <v>-423.726</v>
      </c>
      <c r="AK17" s="122">
        <v>-602.21199999999999</v>
      </c>
      <c r="AL17" s="122">
        <v>-153.751</v>
      </c>
      <c r="AM17" s="122">
        <v>-316.22300000000001</v>
      </c>
      <c r="AN17" s="122">
        <v>-474.048</v>
      </c>
      <c r="AO17" s="122">
        <v>-658.01199999999994</v>
      </c>
      <c r="AP17" s="122">
        <v>-158.86500000000001</v>
      </c>
      <c r="AQ17" s="122">
        <v>-325.92899999999997</v>
      </c>
    </row>
    <row r="18" spans="1:43" s="117" customFormat="1" ht="16.5" customHeight="1" x14ac:dyDescent="0.25">
      <c r="A18" s="119"/>
      <c r="B18" s="265" t="s">
        <v>342</v>
      </c>
      <c r="C18" s="118">
        <v>100.301</v>
      </c>
      <c r="D18" s="118">
        <v>143.46</v>
      </c>
      <c r="E18" s="118">
        <v>186.239</v>
      </c>
      <c r="F18" s="118">
        <v>63.497999999999998</v>
      </c>
      <c r="G18" s="118">
        <v>102.02800000000001</v>
      </c>
      <c r="H18" s="118">
        <v>157.43700000000001</v>
      </c>
      <c r="I18" s="118">
        <v>202.999</v>
      </c>
      <c r="J18" s="118">
        <v>60.968000000000004</v>
      </c>
      <c r="K18" s="118">
        <v>103.083</v>
      </c>
      <c r="L18" s="118">
        <v>158.58799999999999</v>
      </c>
      <c r="M18" s="118">
        <v>204.613</v>
      </c>
      <c r="N18" s="118">
        <v>64.787999999999997</v>
      </c>
      <c r="O18" s="118">
        <v>115.976</v>
      </c>
      <c r="P18" s="118">
        <v>170.34</v>
      </c>
      <c r="Q18" s="118">
        <v>212.19399999999999</v>
      </c>
      <c r="R18" s="118">
        <v>49.162999999999997</v>
      </c>
      <c r="S18" s="118">
        <v>115.167</v>
      </c>
      <c r="T18" s="118">
        <v>167.04300000000001</v>
      </c>
      <c r="U18" s="118">
        <v>210.54300000000001</v>
      </c>
      <c r="V18" s="118">
        <v>57.481000000000002</v>
      </c>
      <c r="W18" s="118">
        <v>136.614</v>
      </c>
      <c r="X18" s="118">
        <v>202.721</v>
      </c>
      <c r="Y18" s="118">
        <v>251.54</v>
      </c>
      <c r="Z18" s="118">
        <v>62.076999999999998</v>
      </c>
      <c r="AA18" s="118">
        <v>139.34899999999999</v>
      </c>
      <c r="AB18" s="118">
        <v>231.07599999999999</v>
      </c>
      <c r="AC18" s="118">
        <v>338.27300000000002</v>
      </c>
      <c r="AD18" s="118">
        <v>124.80800000000001</v>
      </c>
      <c r="AE18" s="118">
        <v>270.94299999999998</v>
      </c>
      <c r="AF18" s="118">
        <v>439.166</v>
      </c>
      <c r="AG18" s="118">
        <v>591.44100000000003</v>
      </c>
      <c r="AH18" s="118">
        <v>165.767</v>
      </c>
      <c r="AI18" s="118">
        <v>328.99900000000002</v>
      </c>
      <c r="AJ18" s="118">
        <v>500.25700000000001</v>
      </c>
      <c r="AK18" s="118">
        <v>642.59799999999996</v>
      </c>
      <c r="AL18" s="118">
        <v>158.47200000000001</v>
      </c>
      <c r="AM18" s="118">
        <v>322.428</v>
      </c>
      <c r="AN18" s="118">
        <v>494.76799999999997</v>
      </c>
      <c r="AO18" s="118">
        <v>652.14599999999996</v>
      </c>
      <c r="AP18" s="118">
        <v>154.90100000000001</v>
      </c>
      <c r="AQ18" s="118">
        <v>331.69900000000001</v>
      </c>
    </row>
    <row r="19" spans="1:43" ht="16.5" customHeight="1" x14ac:dyDescent="0.2">
      <c r="B19" s="264" t="s">
        <v>145</v>
      </c>
      <c r="C19" s="115">
        <v>-16.222999999999999</v>
      </c>
      <c r="D19" s="115">
        <v>-21.841000000000001</v>
      </c>
      <c r="E19" s="115">
        <v>-26.146999999999998</v>
      </c>
      <c r="F19" s="115">
        <v>25.372</v>
      </c>
      <c r="G19" s="115">
        <v>27.981999999999999</v>
      </c>
      <c r="H19" s="115">
        <v>36.884999999999998</v>
      </c>
      <c r="I19" s="115">
        <v>43.460999999999999</v>
      </c>
      <c r="J19" s="115">
        <v>3.26</v>
      </c>
      <c r="K19" s="115">
        <v>15.605</v>
      </c>
      <c r="L19" s="115">
        <v>23.206</v>
      </c>
      <c r="M19" s="115">
        <v>30.202999999999999</v>
      </c>
      <c r="N19" s="115">
        <v>3.3010000000000002</v>
      </c>
      <c r="O19" s="115">
        <v>-0.72099999999999997</v>
      </c>
      <c r="P19" s="115">
        <v>15.632999999999999</v>
      </c>
      <c r="Q19" s="115">
        <v>13.318</v>
      </c>
      <c r="R19" s="115">
        <v>-28.155000000000001</v>
      </c>
      <c r="S19" s="115">
        <v>-32.792999999999999</v>
      </c>
      <c r="T19" s="115">
        <v>-49.054000000000002</v>
      </c>
      <c r="U19" s="115">
        <v>-62.280999999999999</v>
      </c>
      <c r="V19" s="115">
        <v>15.954000000000001</v>
      </c>
      <c r="W19" s="115">
        <v>30.716000000000001</v>
      </c>
      <c r="X19" s="115">
        <v>34.055</v>
      </c>
      <c r="Y19" s="115">
        <v>35.835000000000001</v>
      </c>
      <c r="Z19" s="115">
        <v>-4.0270000000000001</v>
      </c>
      <c r="AA19" s="115">
        <v>-2.387</v>
      </c>
      <c r="AB19" s="115">
        <v>7.4530000000000003</v>
      </c>
      <c r="AC19" s="115">
        <v>-17.504000000000001</v>
      </c>
      <c r="AD19" s="115">
        <v>18.37</v>
      </c>
      <c r="AE19" s="115">
        <v>29.913</v>
      </c>
      <c r="AF19" s="115">
        <v>26.765999999999998</v>
      </c>
      <c r="AG19" s="115">
        <v>11.772</v>
      </c>
      <c r="AH19" s="115">
        <v>-4.3600000000000003</v>
      </c>
      <c r="AI19" s="115">
        <v>11.659000000000001</v>
      </c>
      <c r="AJ19" s="115">
        <v>12.305999999999999</v>
      </c>
      <c r="AK19" s="115">
        <v>-20.577999999999999</v>
      </c>
      <c r="AL19" s="115">
        <v>-14.521000000000001</v>
      </c>
      <c r="AM19" s="115">
        <v>5.79</v>
      </c>
      <c r="AN19" s="115">
        <v>-10.198</v>
      </c>
      <c r="AO19" s="115">
        <v>-46.575000000000003</v>
      </c>
      <c r="AP19" s="115">
        <v>-12.827</v>
      </c>
      <c r="AQ19" s="115">
        <v>-31.952000000000002</v>
      </c>
    </row>
    <row r="20" spans="1:43" ht="22.5" x14ac:dyDescent="0.2">
      <c r="B20" s="120" t="s">
        <v>343</v>
      </c>
      <c r="C20" s="115">
        <v>0</v>
      </c>
      <c r="D20" s="115">
        <v>0</v>
      </c>
      <c r="E20" s="115">
        <v>-12.25</v>
      </c>
      <c r="F20" s="115">
        <v>0</v>
      </c>
      <c r="G20" s="115">
        <v>0</v>
      </c>
      <c r="H20" s="115">
        <v>0</v>
      </c>
      <c r="I20" s="115">
        <v>0</v>
      </c>
      <c r="J20" s="115">
        <v>0</v>
      </c>
      <c r="K20" s="115">
        <v>0</v>
      </c>
      <c r="L20" s="115">
        <v>0</v>
      </c>
      <c r="M20" s="115">
        <v>0</v>
      </c>
      <c r="N20" s="115">
        <v>0</v>
      </c>
      <c r="O20" s="115">
        <v>0</v>
      </c>
      <c r="P20" s="115">
        <v>0</v>
      </c>
      <c r="Q20" s="115">
        <v>0</v>
      </c>
      <c r="R20" s="115">
        <v>0</v>
      </c>
      <c r="S20" s="115">
        <v>0</v>
      </c>
      <c r="T20" s="115">
        <v>0</v>
      </c>
      <c r="U20" s="115">
        <v>0</v>
      </c>
      <c r="V20" s="115">
        <v>0</v>
      </c>
      <c r="W20" s="115">
        <v>0</v>
      </c>
      <c r="X20" s="115">
        <v>0</v>
      </c>
      <c r="Y20" s="115">
        <v>0</v>
      </c>
      <c r="Z20" s="115">
        <v>0</v>
      </c>
      <c r="AA20" s="115">
        <v>0</v>
      </c>
      <c r="AB20" s="115">
        <v>0</v>
      </c>
      <c r="AC20" s="115">
        <v>0</v>
      </c>
      <c r="AD20" s="115">
        <v>0</v>
      </c>
      <c r="AE20" s="115">
        <v>0</v>
      </c>
      <c r="AF20" s="115">
        <v>0</v>
      </c>
      <c r="AG20" s="115">
        <v>0</v>
      </c>
      <c r="AH20" s="115">
        <v>0</v>
      </c>
      <c r="AI20" s="115">
        <v>0</v>
      </c>
      <c r="AJ20" s="115">
        <v>0</v>
      </c>
      <c r="AK20" s="115">
        <v>0</v>
      </c>
      <c r="AL20" s="115">
        <v>2.2999999999999998</v>
      </c>
      <c r="AM20" s="115">
        <v>0</v>
      </c>
      <c r="AN20" s="115">
        <v>0</v>
      </c>
      <c r="AO20" s="115">
        <v>0</v>
      </c>
      <c r="AP20" s="115">
        <v>0</v>
      </c>
      <c r="AQ20" s="115">
        <v>-0.41199999999999998</v>
      </c>
    </row>
    <row r="21" spans="1:43" ht="16.5" customHeight="1" x14ac:dyDescent="0.2">
      <c r="B21" s="264" t="s">
        <v>144</v>
      </c>
      <c r="C21" s="115">
        <v>-4.7699999999999996</v>
      </c>
      <c r="D21" s="115">
        <v>-15.61</v>
      </c>
      <c r="E21" s="115">
        <v>-22.248000000000001</v>
      </c>
      <c r="F21" s="115">
        <v>-0.85399999999999998</v>
      </c>
      <c r="G21" s="115">
        <v>-2.3620000000000001</v>
      </c>
      <c r="H21" s="115">
        <v>0.38700000000000001</v>
      </c>
      <c r="I21" s="115">
        <v>-13.930999999999999</v>
      </c>
      <c r="J21" s="115">
        <v>-0.45200000000000001</v>
      </c>
      <c r="K21" s="115">
        <v>-1.234</v>
      </c>
      <c r="L21" s="115">
        <v>-4.2370000000000001</v>
      </c>
      <c r="M21" s="115">
        <v>-6.9260000000000002</v>
      </c>
      <c r="N21" s="115">
        <v>-3.9260000000000002</v>
      </c>
      <c r="O21" s="115">
        <v>-4.7679999999999998</v>
      </c>
      <c r="P21" s="115">
        <v>-5.899</v>
      </c>
      <c r="Q21" s="115">
        <v>-14.311999999999999</v>
      </c>
      <c r="R21" s="115">
        <v>-0.17699999999999999</v>
      </c>
      <c r="S21" s="115">
        <v>-0.437</v>
      </c>
      <c r="T21" s="115">
        <v>-1.1679999999999999</v>
      </c>
      <c r="U21" s="115">
        <v>-9.0730000000000004</v>
      </c>
      <c r="V21" s="115">
        <v>-0.45500000000000002</v>
      </c>
      <c r="W21" s="115">
        <v>-11.756</v>
      </c>
      <c r="X21" s="115">
        <v>-8.81</v>
      </c>
      <c r="Y21" s="115">
        <v>-27.077000000000002</v>
      </c>
      <c r="Z21" s="115">
        <v>-0.35599999999999998</v>
      </c>
      <c r="AA21" s="115">
        <v>-5.2880000000000003</v>
      </c>
      <c r="AB21" s="115">
        <v>-5.1130000000000004</v>
      </c>
      <c r="AC21" s="115">
        <v>-11.365</v>
      </c>
      <c r="AD21" s="115">
        <v>-5.9649999999999999</v>
      </c>
      <c r="AE21" s="115">
        <v>-12.134</v>
      </c>
      <c r="AF21" s="115">
        <v>-12.826000000000001</v>
      </c>
      <c r="AG21" s="115">
        <v>-25.872</v>
      </c>
      <c r="AH21" s="115">
        <v>-0.3</v>
      </c>
      <c r="AI21" s="115">
        <v>-1.2509999999999999</v>
      </c>
      <c r="AJ21" s="115">
        <v>-4.4729999999999999</v>
      </c>
      <c r="AK21" s="115">
        <v>-16.899999999999999</v>
      </c>
      <c r="AL21" s="115">
        <v>0</v>
      </c>
      <c r="AM21" s="115">
        <v>-3.2949999999999999</v>
      </c>
      <c r="AN21" s="115">
        <v>-3.2909999999999999</v>
      </c>
      <c r="AO21" s="115">
        <v>-13.66</v>
      </c>
      <c r="AP21" s="115">
        <v>-0.80200000000000005</v>
      </c>
      <c r="AQ21" s="115">
        <v>0</v>
      </c>
    </row>
    <row r="22" spans="1:43" ht="22.5" x14ac:dyDescent="0.2">
      <c r="B22" s="120" t="s">
        <v>327</v>
      </c>
      <c r="C22" s="115">
        <v>2.456</v>
      </c>
      <c r="D22" s="115">
        <v>3.9870000000000001</v>
      </c>
      <c r="E22" s="115">
        <v>5.0060000000000002</v>
      </c>
      <c r="F22" s="115">
        <v>1.0940000000000001</v>
      </c>
      <c r="G22" s="115">
        <v>2.7360000000000002</v>
      </c>
      <c r="H22" s="115">
        <v>3.738</v>
      </c>
      <c r="I22" s="115">
        <v>4.782</v>
      </c>
      <c r="J22" s="115">
        <v>1.1779999999999999</v>
      </c>
      <c r="K22" s="115">
        <v>2.5379999999999998</v>
      </c>
      <c r="L22" s="115">
        <v>4.1050000000000004</v>
      </c>
      <c r="M22" s="115">
        <v>5.4459999999999997</v>
      </c>
      <c r="N22" s="115">
        <v>1.1299999999999999</v>
      </c>
      <c r="O22" s="115">
        <v>2.516</v>
      </c>
      <c r="P22" s="115">
        <v>4.1550000000000002</v>
      </c>
      <c r="Q22" s="115">
        <v>4.1970000000000001</v>
      </c>
      <c r="R22" s="115">
        <v>0.218</v>
      </c>
      <c r="S22" s="115">
        <v>0.42599999999999999</v>
      </c>
      <c r="T22" s="115">
        <v>0.89500000000000002</v>
      </c>
      <c r="U22" s="115">
        <v>0.874</v>
      </c>
      <c r="V22" s="115">
        <v>0.13100000000000001</v>
      </c>
      <c r="W22" s="115">
        <v>0.42099999999999999</v>
      </c>
      <c r="X22" s="115">
        <v>0.94</v>
      </c>
      <c r="Y22" s="115">
        <v>1.1080000000000001</v>
      </c>
      <c r="Z22" s="115">
        <v>0.61</v>
      </c>
      <c r="AA22" s="115">
        <v>1.57</v>
      </c>
      <c r="AB22" s="115">
        <v>1.1459999999999999</v>
      </c>
      <c r="AC22" s="115">
        <v>0.78100000000000003</v>
      </c>
      <c r="AD22" s="115">
        <v>0.307</v>
      </c>
      <c r="AE22" s="115">
        <v>0.6</v>
      </c>
      <c r="AF22" s="115">
        <v>1.3160000000000001</v>
      </c>
      <c r="AG22" s="115">
        <v>1.0720000000000001</v>
      </c>
      <c r="AH22" s="115">
        <v>0.96199999999999997</v>
      </c>
      <c r="AI22" s="115">
        <v>1.6659999999999999</v>
      </c>
      <c r="AJ22" s="115">
        <v>2.2770000000000001</v>
      </c>
      <c r="AK22" s="115">
        <v>3</v>
      </c>
      <c r="AL22" s="115">
        <v>0.56799999999999995</v>
      </c>
      <c r="AM22" s="115">
        <v>1.421</v>
      </c>
      <c r="AN22" s="115">
        <v>1.222</v>
      </c>
      <c r="AO22" s="115">
        <v>1.4550000000000001</v>
      </c>
      <c r="AP22" s="115">
        <v>0.49099999999999999</v>
      </c>
      <c r="AQ22" s="115">
        <v>1.2090000000000001</v>
      </c>
    </row>
    <row r="23" spans="1:43" ht="16.5" customHeight="1" x14ac:dyDescent="0.2">
      <c r="B23" s="120" t="s">
        <v>358</v>
      </c>
      <c r="C23" s="115">
        <v>0</v>
      </c>
      <c r="D23" s="115">
        <v>0</v>
      </c>
      <c r="E23" s="115">
        <v>0</v>
      </c>
      <c r="F23" s="115">
        <v>0</v>
      </c>
      <c r="G23" s="115">
        <v>0</v>
      </c>
      <c r="H23" s="115">
        <v>0</v>
      </c>
      <c r="I23" s="115">
        <v>0</v>
      </c>
      <c r="J23" s="115">
        <v>0</v>
      </c>
      <c r="K23" s="115">
        <v>0</v>
      </c>
      <c r="L23" s="115">
        <v>0</v>
      </c>
      <c r="M23" s="115">
        <v>0</v>
      </c>
      <c r="N23" s="115">
        <v>0</v>
      </c>
      <c r="O23" s="115">
        <v>0</v>
      </c>
      <c r="P23" s="115">
        <v>0</v>
      </c>
      <c r="Q23" s="115">
        <v>0</v>
      </c>
      <c r="R23" s="115">
        <v>0</v>
      </c>
      <c r="S23" s="115">
        <v>0</v>
      </c>
      <c r="T23" s="115">
        <v>0</v>
      </c>
      <c r="U23" s="115">
        <v>137.858</v>
      </c>
      <c r="V23" s="115">
        <v>0</v>
      </c>
      <c r="W23" s="115">
        <v>0</v>
      </c>
      <c r="X23" s="115">
        <v>0</v>
      </c>
      <c r="Y23" s="115">
        <v>0</v>
      </c>
      <c r="Z23" s="115">
        <v>172.81</v>
      </c>
      <c r="AA23" s="115">
        <v>172.81</v>
      </c>
      <c r="AB23" s="115">
        <v>172.81</v>
      </c>
      <c r="AC23" s="115">
        <v>172.87799999999999</v>
      </c>
      <c r="AD23" s="115">
        <v>0</v>
      </c>
      <c r="AE23" s="115">
        <v>0</v>
      </c>
      <c r="AF23" s="115">
        <v>0</v>
      </c>
      <c r="AG23" s="115">
        <v>0</v>
      </c>
      <c r="AH23" s="115">
        <v>0</v>
      </c>
      <c r="AI23" s="115">
        <v>0</v>
      </c>
      <c r="AJ23" s="115">
        <v>0</v>
      </c>
      <c r="AK23" s="115">
        <v>0</v>
      </c>
      <c r="AL23" s="115">
        <v>0</v>
      </c>
      <c r="AM23" s="115">
        <v>0</v>
      </c>
      <c r="AN23" s="115">
        <v>0</v>
      </c>
      <c r="AO23" s="115">
        <v>0</v>
      </c>
      <c r="AP23" s="115">
        <v>0</v>
      </c>
      <c r="AQ23" s="115">
        <v>0</v>
      </c>
    </row>
    <row r="24" spans="1:43" s="117" customFormat="1" ht="16.5" customHeight="1" x14ac:dyDescent="0.25">
      <c r="A24" s="119"/>
      <c r="B24" s="265" t="s">
        <v>344</v>
      </c>
      <c r="C24" s="118">
        <v>81.763999999999996</v>
      </c>
      <c r="D24" s="118">
        <v>109.996</v>
      </c>
      <c r="E24" s="118">
        <v>130.6</v>
      </c>
      <c r="F24" s="118">
        <v>89.11</v>
      </c>
      <c r="G24" s="118">
        <v>130.38399999999999</v>
      </c>
      <c r="H24" s="118">
        <v>198.447</v>
      </c>
      <c r="I24" s="118">
        <v>237.31100000000001</v>
      </c>
      <c r="J24" s="118">
        <v>64.953999999999994</v>
      </c>
      <c r="K24" s="118">
        <v>119.992</v>
      </c>
      <c r="L24" s="118">
        <v>181.66200000000001</v>
      </c>
      <c r="M24" s="118">
        <v>233.33600000000001</v>
      </c>
      <c r="N24" s="118">
        <v>65.293000000000006</v>
      </c>
      <c r="O24" s="118">
        <v>113.003</v>
      </c>
      <c r="P24" s="118">
        <v>184.22900000000001</v>
      </c>
      <c r="Q24" s="118">
        <v>215.39699999999999</v>
      </c>
      <c r="R24" s="118">
        <v>21.048999999999999</v>
      </c>
      <c r="S24" s="118">
        <v>82.363</v>
      </c>
      <c r="T24" s="118">
        <v>117.71599999999999</v>
      </c>
      <c r="U24" s="118">
        <v>277.92099999999999</v>
      </c>
      <c r="V24" s="118">
        <v>73.111000000000004</v>
      </c>
      <c r="W24" s="118">
        <v>155.995</v>
      </c>
      <c r="X24" s="118">
        <v>228.90600000000001</v>
      </c>
      <c r="Y24" s="118">
        <v>261.40600000000001</v>
      </c>
      <c r="Z24" s="118">
        <v>231.114</v>
      </c>
      <c r="AA24" s="118">
        <v>306.05399999999997</v>
      </c>
      <c r="AB24" s="118">
        <v>407.37200000000001</v>
      </c>
      <c r="AC24" s="118">
        <v>483.06299999999999</v>
      </c>
      <c r="AD24" s="118">
        <v>137.52000000000001</v>
      </c>
      <c r="AE24" s="118">
        <v>289.322</v>
      </c>
      <c r="AF24" s="118">
        <v>454.42200000000003</v>
      </c>
      <c r="AG24" s="118">
        <v>578.41300000000001</v>
      </c>
      <c r="AH24" s="118">
        <v>162.06899999999999</v>
      </c>
      <c r="AI24" s="118">
        <v>341.07299999999998</v>
      </c>
      <c r="AJ24" s="118">
        <v>510.36700000000002</v>
      </c>
      <c r="AK24" s="118">
        <v>608.149</v>
      </c>
      <c r="AL24" s="118">
        <v>146.81899999999999</v>
      </c>
      <c r="AM24" s="118">
        <v>326.34399999999999</v>
      </c>
      <c r="AN24" s="118">
        <v>482.50099999999998</v>
      </c>
      <c r="AO24" s="118">
        <v>593.36599999999999</v>
      </c>
      <c r="AP24" s="118">
        <v>141.76300000000001</v>
      </c>
      <c r="AQ24" s="118">
        <v>300.54399999999998</v>
      </c>
    </row>
    <row r="25" spans="1:43" ht="16.5" customHeight="1" x14ac:dyDescent="0.2">
      <c r="A25" s="116"/>
      <c r="B25" s="264" t="s">
        <v>345</v>
      </c>
      <c r="C25" s="115">
        <v>-9.641</v>
      </c>
      <c r="D25" s="115">
        <v>-14.353</v>
      </c>
      <c r="E25" s="115">
        <v>-14.975</v>
      </c>
      <c r="F25" s="115">
        <v>-4.8070000000000004</v>
      </c>
      <c r="G25" s="115">
        <v>-8.093</v>
      </c>
      <c r="H25" s="115">
        <v>-7.17</v>
      </c>
      <c r="I25" s="115">
        <v>-3.9969999999999999</v>
      </c>
      <c r="J25" s="115">
        <v>-4.2569999999999997</v>
      </c>
      <c r="K25" s="115">
        <v>-10.603</v>
      </c>
      <c r="L25" s="115">
        <v>-16.625</v>
      </c>
      <c r="M25" s="115">
        <v>-21.759</v>
      </c>
      <c r="N25" s="115">
        <v>-5.4340000000000002</v>
      </c>
      <c r="O25" s="115">
        <v>-14.885</v>
      </c>
      <c r="P25" s="115">
        <v>-15.784000000000001</v>
      </c>
      <c r="Q25" s="115">
        <v>-13.579000000000001</v>
      </c>
      <c r="R25" s="115">
        <v>-1.575</v>
      </c>
      <c r="S25" s="115">
        <v>-5.5119999999999996</v>
      </c>
      <c r="T25" s="115">
        <v>-8.9250000000000007</v>
      </c>
      <c r="U25" s="115">
        <v>-5.165</v>
      </c>
      <c r="V25" s="115">
        <v>-4.7350000000000003</v>
      </c>
      <c r="W25" s="115">
        <v>-9.5609999999999999</v>
      </c>
      <c r="X25" s="115">
        <v>-12.901999999999999</v>
      </c>
      <c r="Y25" s="115">
        <v>-13.538</v>
      </c>
      <c r="Z25" s="115">
        <v>-5.202</v>
      </c>
      <c r="AA25" s="115">
        <v>-10.632999999999999</v>
      </c>
      <c r="AB25" s="115">
        <v>-21.062999999999999</v>
      </c>
      <c r="AC25" s="115">
        <v>-25.23</v>
      </c>
      <c r="AD25" s="115">
        <v>-13.942</v>
      </c>
      <c r="AE25" s="115">
        <v>-39.844999999999999</v>
      </c>
      <c r="AF25" s="115">
        <v>-57.88</v>
      </c>
      <c r="AG25" s="115">
        <v>-15.09</v>
      </c>
      <c r="AH25" s="115">
        <v>-18.655000000000001</v>
      </c>
      <c r="AI25" s="115">
        <v>-40.493000000000002</v>
      </c>
      <c r="AJ25" s="115">
        <v>-70.566999999999993</v>
      </c>
      <c r="AK25" s="115">
        <v>-77.915999999999997</v>
      </c>
      <c r="AL25" s="115">
        <v>-17.696000000000002</v>
      </c>
      <c r="AM25" s="115">
        <v>-43.866</v>
      </c>
      <c r="AN25" s="115">
        <v>-64.358000000000004</v>
      </c>
      <c r="AO25" s="115">
        <v>-74.674999999999997</v>
      </c>
      <c r="AP25" s="115">
        <v>-19.334</v>
      </c>
      <c r="AQ25" s="115">
        <v>-40.640999999999998</v>
      </c>
    </row>
    <row r="26" spans="1:43" ht="16.5" customHeight="1" x14ac:dyDescent="0.2">
      <c r="B26" s="264" t="s">
        <v>346</v>
      </c>
      <c r="C26" s="115">
        <v>2.6320000000000001</v>
      </c>
      <c r="D26" s="115">
        <v>4.173</v>
      </c>
      <c r="E26" s="115">
        <v>5.6079999999999997</v>
      </c>
      <c r="F26" s="115">
        <v>2.7480000000000002</v>
      </c>
      <c r="G26" s="115">
        <v>4.3719999999999999</v>
      </c>
      <c r="H26" s="115">
        <v>7.2859999999999996</v>
      </c>
      <c r="I26" s="115">
        <v>8.2449999999999992</v>
      </c>
      <c r="J26" s="115">
        <v>3.0139999999999998</v>
      </c>
      <c r="K26" s="115">
        <v>4.5419999999999998</v>
      </c>
      <c r="L26" s="115">
        <v>6.7110000000000003</v>
      </c>
      <c r="M26" s="115">
        <v>7.93</v>
      </c>
      <c r="N26" s="115">
        <v>1.966</v>
      </c>
      <c r="O26" s="115">
        <v>3.7919999999999998</v>
      </c>
      <c r="P26" s="115">
        <v>6.1989999999999998</v>
      </c>
      <c r="Q26" s="115">
        <v>8.2420000000000009</v>
      </c>
      <c r="R26" s="115">
        <v>1.163</v>
      </c>
      <c r="S26" s="115">
        <v>3.1819999999999999</v>
      </c>
      <c r="T26" s="115">
        <v>4.1520000000000001</v>
      </c>
      <c r="U26" s="115">
        <v>3.0489999999999999</v>
      </c>
      <c r="V26" s="115">
        <v>3.7669999999999999</v>
      </c>
      <c r="W26" s="115">
        <v>6.6289999999999996</v>
      </c>
      <c r="X26" s="115">
        <v>10.484999999999999</v>
      </c>
      <c r="Y26" s="115">
        <v>11.464</v>
      </c>
      <c r="Z26" s="115">
        <v>4.1020000000000003</v>
      </c>
      <c r="AA26" s="115">
        <v>8.407</v>
      </c>
      <c r="AB26" s="115">
        <v>8.5239999999999991</v>
      </c>
      <c r="AC26" s="115">
        <v>10.971</v>
      </c>
      <c r="AD26" s="115">
        <v>3.4369999999999998</v>
      </c>
      <c r="AE26" s="115">
        <v>6.7770000000000001</v>
      </c>
      <c r="AF26" s="115">
        <v>9.6039999999999992</v>
      </c>
      <c r="AG26" s="115">
        <v>12.622999999999999</v>
      </c>
      <c r="AH26" s="115">
        <v>3.3929999999999998</v>
      </c>
      <c r="AI26" s="115">
        <v>8.5470000000000006</v>
      </c>
      <c r="AJ26" s="115">
        <v>12.266</v>
      </c>
      <c r="AK26" s="115">
        <v>15.680999999999999</v>
      </c>
      <c r="AL26" s="115">
        <v>3.2839999999999998</v>
      </c>
      <c r="AM26" s="115">
        <v>8.0980000000000008</v>
      </c>
      <c r="AN26" s="115">
        <v>12.131</v>
      </c>
      <c r="AO26" s="115">
        <v>15.635999999999999</v>
      </c>
      <c r="AP26" s="115">
        <v>3.1190000000000002</v>
      </c>
      <c r="AQ26" s="115">
        <v>7.5179999999999998</v>
      </c>
    </row>
    <row r="27" spans="1:43" s="117" customFormat="1" ht="16.5" customHeight="1" x14ac:dyDescent="0.25">
      <c r="A27" s="119"/>
      <c r="B27" s="349" t="s">
        <v>347</v>
      </c>
      <c r="C27" s="350">
        <v>69.491</v>
      </c>
      <c r="D27" s="350">
        <v>91.47</v>
      </c>
      <c r="E27" s="350">
        <v>110.017</v>
      </c>
      <c r="F27" s="350">
        <v>81.555000000000007</v>
      </c>
      <c r="G27" s="350">
        <v>117.919</v>
      </c>
      <c r="H27" s="350">
        <v>183.99100000000001</v>
      </c>
      <c r="I27" s="350">
        <v>225.06899999999999</v>
      </c>
      <c r="J27" s="350">
        <v>57.683</v>
      </c>
      <c r="K27" s="350">
        <v>104.84699999999999</v>
      </c>
      <c r="L27" s="350">
        <v>158.32599999999999</v>
      </c>
      <c r="M27" s="350">
        <v>203.64699999999999</v>
      </c>
      <c r="N27" s="350">
        <v>57.893000000000001</v>
      </c>
      <c r="O27" s="350">
        <v>94.325999999999993</v>
      </c>
      <c r="P27" s="350">
        <v>162.24600000000001</v>
      </c>
      <c r="Q27" s="350">
        <v>193.57599999999999</v>
      </c>
      <c r="R27" s="350">
        <v>18.311</v>
      </c>
      <c r="S27" s="350">
        <v>73.668999999999997</v>
      </c>
      <c r="T27" s="350">
        <v>104.639</v>
      </c>
      <c r="U27" s="350">
        <v>269.70699999999999</v>
      </c>
      <c r="V27" s="350">
        <v>64.608999999999995</v>
      </c>
      <c r="W27" s="350">
        <v>139.80500000000001</v>
      </c>
      <c r="X27" s="350">
        <v>205.51900000000001</v>
      </c>
      <c r="Y27" s="350">
        <v>236.404</v>
      </c>
      <c r="Z27" s="350">
        <v>221.81</v>
      </c>
      <c r="AA27" s="350">
        <v>287.01400000000001</v>
      </c>
      <c r="AB27" s="350">
        <v>377.78500000000003</v>
      </c>
      <c r="AC27" s="350">
        <v>446.86200000000002</v>
      </c>
      <c r="AD27" s="350">
        <v>120.14100000000001</v>
      </c>
      <c r="AE27" s="350">
        <v>242.7</v>
      </c>
      <c r="AF27" s="350">
        <v>386.93799999999999</v>
      </c>
      <c r="AG27" s="350">
        <v>550.70000000000005</v>
      </c>
      <c r="AH27" s="350">
        <v>140.02099999999999</v>
      </c>
      <c r="AI27" s="350">
        <v>292.03300000000002</v>
      </c>
      <c r="AJ27" s="350">
        <v>427.53399999999999</v>
      </c>
      <c r="AK27" s="350">
        <v>514.55200000000002</v>
      </c>
      <c r="AL27" s="350">
        <v>125.839</v>
      </c>
      <c r="AM27" s="350">
        <v>274.38</v>
      </c>
      <c r="AN27" s="350">
        <v>406.012</v>
      </c>
      <c r="AO27" s="350">
        <v>503.05500000000001</v>
      </c>
      <c r="AP27" s="350">
        <v>119.31</v>
      </c>
      <c r="AQ27" s="350">
        <v>252.38499999999999</v>
      </c>
    </row>
    <row r="28" spans="1:43" s="352" customFormat="1" ht="15.95" customHeight="1" x14ac:dyDescent="0.2">
      <c r="A28" s="351"/>
    </row>
    <row r="29" spans="1:43" ht="15.95" customHeight="1" x14ac:dyDescent="0.2">
      <c r="C29" s="185"/>
      <c r="D29" s="185"/>
      <c r="E29" s="185"/>
      <c r="F29" s="185"/>
      <c r="G29" s="185"/>
      <c r="H29" s="185"/>
      <c r="I29" s="185"/>
      <c r="J29" s="185"/>
      <c r="K29" s="185"/>
      <c r="L29" s="185"/>
      <c r="M29" s="185"/>
      <c r="N29" s="185"/>
      <c r="O29" s="185"/>
      <c r="P29" s="185"/>
      <c r="Q29" s="185"/>
      <c r="R29" s="185"/>
      <c r="S29" s="185"/>
      <c r="T29" s="185"/>
      <c r="U29" s="185"/>
      <c r="V29" s="185"/>
      <c r="W29" s="185"/>
      <c r="X29" s="185"/>
      <c r="Y29" s="185"/>
      <c r="Z29" s="185"/>
      <c r="AA29" s="185"/>
      <c r="AB29" s="185"/>
      <c r="AC29" s="185"/>
      <c r="AD29" s="185"/>
      <c r="AE29" s="185"/>
      <c r="AF29" s="185"/>
      <c r="AG29" s="185"/>
      <c r="AH29" s="185"/>
    </row>
    <row r="30" spans="1:43" ht="53.25" customHeight="1" x14ac:dyDescent="0.2">
      <c r="A30" s="113"/>
      <c r="B30" s="267" t="s">
        <v>155</v>
      </c>
      <c r="C30" s="127" t="s">
        <v>25</v>
      </c>
      <c r="D30" s="127" t="s">
        <v>26</v>
      </c>
      <c r="E30" s="127" t="s">
        <v>27</v>
      </c>
      <c r="F30" s="127" t="s">
        <v>28</v>
      </c>
      <c r="G30" s="127" t="s">
        <v>29</v>
      </c>
      <c r="H30" s="127" t="s">
        <v>30</v>
      </c>
      <c r="I30" s="127" t="s">
        <v>31</v>
      </c>
      <c r="J30" s="127" t="s">
        <v>32</v>
      </c>
      <c r="K30" s="127" t="s">
        <v>33</v>
      </c>
      <c r="L30" s="127" t="s">
        <v>34</v>
      </c>
      <c r="M30" s="126" t="s">
        <v>35</v>
      </c>
      <c r="N30" s="126" t="s">
        <v>38</v>
      </c>
      <c r="O30" s="126" t="s">
        <v>42</v>
      </c>
      <c r="P30" s="126" t="s">
        <v>44</v>
      </c>
      <c r="Q30" s="126" t="s">
        <v>108</v>
      </c>
      <c r="R30" s="126" t="s">
        <v>140</v>
      </c>
      <c r="S30" s="126" t="s">
        <v>139</v>
      </c>
      <c r="T30" s="126" t="s">
        <v>138</v>
      </c>
      <c r="U30" s="126" t="s">
        <v>137</v>
      </c>
      <c r="V30" s="126" t="s">
        <v>238</v>
      </c>
      <c r="W30" s="126" t="s">
        <v>255</v>
      </c>
      <c r="X30" s="126" t="s">
        <v>257</v>
      </c>
      <c r="Y30" s="126" t="s">
        <v>261</v>
      </c>
      <c r="Z30" s="126" t="s">
        <v>273</v>
      </c>
      <c r="AA30" s="126" t="s">
        <v>284</v>
      </c>
      <c r="AB30" s="126" t="s">
        <v>300</v>
      </c>
      <c r="AC30" s="126" t="s">
        <v>305</v>
      </c>
      <c r="AD30" s="126" t="s">
        <v>310</v>
      </c>
      <c r="AE30" s="126" t="s">
        <v>313</v>
      </c>
      <c r="AF30" s="126" t="s">
        <v>322</v>
      </c>
      <c r="AG30" s="126" t="s">
        <v>338</v>
      </c>
      <c r="AH30" s="126" t="s">
        <v>361</v>
      </c>
      <c r="AI30" s="126" t="s">
        <v>363</v>
      </c>
      <c r="AJ30" s="126" t="s">
        <v>365</v>
      </c>
      <c r="AK30" s="126" t="s">
        <v>371</v>
      </c>
      <c r="AL30" s="126" t="s">
        <v>374</v>
      </c>
      <c r="AM30" s="126" t="s">
        <v>377</v>
      </c>
      <c r="AN30" s="126" t="s">
        <v>385</v>
      </c>
      <c r="AO30" s="126" t="s">
        <v>389</v>
      </c>
      <c r="AP30" s="126" t="s">
        <v>390</v>
      </c>
      <c r="AQ30" s="126" t="s">
        <v>400</v>
      </c>
    </row>
    <row r="31" spans="1:43" ht="16.5" customHeight="1" x14ac:dyDescent="0.2">
      <c r="B31" s="264" t="s">
        <v>154</v>
      </c>
      <c r="C31" s="115">
        <v>109.277</v>
      </c>
      <c r="D31" s="115">
        <v>164.29</v>
      </c>
      <c r="E31" s="115">
        <v>215.55</v>
      </c>
      <c r="F31" s="115">
        <v>47.813000000000002</v>
      </c>
      <c r="G31" s="115">
        <v>93.308000000000007</v>
      </c>
      <c r="H31" s="115">
        <v>139.77500000000001</v>
      </c>
      <c r="I31" s="115">
        <v>188.255</v>
      </c>
      <c r="J31" s="115">
        <v>44.002000000000002</v>
      </c>
      <c r="K31" s="115">
        <v>89.028999999999996</v>
      </c>
      <c r="L31" s="115">
        <v>135.316</v>
      </c>
      <c r="M31" s="115">
        <v>181.43100000000001</v>
      </c>
      <c r="N31" s="115">
        <v>45.375999999999998</v>
      </c>
      <c r="O31" s="115">
        <v>90.997</v>
      </c>
      <c r="P31" s="115">
        <v>136.685</v>
      </c>
      <c r="Q31" s="115">
        <v>182.90799999999999</v>
      </c>
      <c r="R31" s="115">
        <v>45.137999999999998</v>
      </c>
      <c r="S31" s="115">
        <v>87.834999999999994</v>
      </c>
      <c r="T31" s="115">
        <v>130.828</v>
      </c>
      <c r="U31" s="115">
        <v>175.10400000000001</v>
      </c>
      <c r="V31" s="115">
        <v>43.04</v>
      </c>
      <c r="W31" s="115">
        <v>86.613</v>
      </c>
      <c r="X31" s="115">
        <v>131.25399999999999</v>
      </c>
      <c r="Y31" s="115">
        <v>179.185</v>
      </c>
      <c r="Z31" s="115">
        <v>47.704000000000001</v>
      </c>
      <c r="AA31" s="115">
        <v>97.39</v>
      </c>
      <c r="AB31" s="115">
        <v>150.94399999999999</v>
      </c>
      <c r="AC31" s="115">
        <v>221.96199999999999</v>
      </c>
      <c r="AD31" s="115">
        <v>95.46</v>
      </c>
      <c r="AE31" s="115">
        <v>206.19300000000001</v>
      </c>
      <c r="AF31" s="115">
        <v>342.36399999999998</v>
      </c>
      <c r="AG31" s="115">
        <v>498.33800000000002</v>
      </c>
      <c r="AH31" s="115">
        <v>158.89099999999999</v>
      </c>
      <c r="AI31" s="115">
        <v>315.86399999999998</v>
      </c>
      <c r="AJ31" s="115">
        <v>480.18700000000001</v>
      </c>
      <c r="AK31" s="115">
        <v>646.92999999999995</v>
      </c>
      <c r="AL31" s="115">
        <v>151.96199999999999</v>
      </c>
      <c r="AM31" s="115">
        <v>304.25299999999999</v>
      </c>
      <c r="AN31" s="115">
        <v>463.15600000000001</v>
      </c>
      <c r="AO31" s="115">
        <v>628.553</v>
      </c>
      <c r="AP31" s="115">
        <v>157.721</v>
      </c>
      <c r="AQ31" s="115">
        <v>322.77199999999999</v>
      </c>
    </row>
    <row r="32" spans="1:43" ht="16.5" customHeight="1" x14ac:dyDescent="0.2">
      <c r="B32" s="264" t="s">
        <v>153</v>
      </c>
      <c r="C32" s="115">
        <v>-21.905999999999999</v>
      </c>
      <c r="D32" s="115">
        <v>-31.815000000000001</v>
      </c>
      <c r="E32" s="115">
        <v>-40.671999999999997</v>
      </c>
      <c r="F32" s="115">
        <v>-8.4760000000000009</v>
      </c>
      <c r="G32" s="115">
        <v>-17.378</v>
      </c>
      <c r="H32" s="115">
        <v>-23.411999999999999</v>
      </c>
      <c r="I32" s="115">
        <v>-29.466000000000001</v>
      </c>
      <c r="J32" s="115">
        <v>-6.0090000000000003</v>
      </c>
      <c r="K32" s="115">
        <v>-11.808999999999999</v>
      </c>
      <c r="L32" s="115">
        <v>-17.736999999999998</v>
      </c>
      <c r="M32" s="115">
        <v>-23.399000000000001</v>
      </c>
      <c r="N32" s="115">
        <v>-5.6189999999999998</v>
      </c>
      <c r="O32" s="115">
        <v>-11.388999999999999</v>
      </c>
      <c r="P32" s="115">
        <v>-17.698</v>
      </c>
      <c r="Q32" s="115">
        <v>-24.782</v>
      </c>
      <c r="R32" s="115">
        <v>-7.9729999999999999</v>
      </c>
      <c r="S32" s="115">
        <v>-17.042999999999999</v>
      </c>
      <c r="T32" s="115">
        <v>-26.471</v>
      </c>
      <c r="U32" s="115">
        <v>-36.216999999999999</v>
      </c>
      <c r="V32" s="115">
        <v>-9.3249999999999993</v>
      </c>
      <c r="W32" s="115">
        <v>-19.065000000000001</v>
      </c>
      <c r="X32" s="115">
        <v>-29.524000000000001</v>
      </c>
      <c r="Y32" s="115">
        <v>-40.045999999999999</v>
      </c>
      <c r="Z32" s="115">
        <v>-9.8130000000000006</v>
      </c>
      <c r="AA32" s="115">
        <v>-19.798999999999999</v>
      </c>
      <c r="AB32" s="115">
        <v>-31.07</v>
      </c>
      <c r="AC32" s="115">
        <v>-44.935000000000002</v>
      </c>
      <c r="AD32" s="115">
        <v>-22.06</v>
      </c>
      <c r="AE32" s="115">
        <v>-46.546999999999997</v>
      </c>
      <c r="AF32" s="115">
        <v>-83.28</v>
      </c>
      <c r="AG32" s="115">
        <v>-125.77200000000001</v>
      </c>
      <c r="AH32" s="115">
        <v>-47.64</v>
      </c>
      <c r="AI32" s="115">
        <v>-97.563999999999993</v>
      </c>
      <c r="AJ32" s="115">
        <v>-154.67699999999999</v>
      </c>
      <c r="AK32" s="115">
        <v>-215.05</v>
      </c>
      <c r="AL32" s="115">
        <v>-48.143000000000001</v>
      </c>
      <c r="AM32" s="115">
        <v>-98.64</v>
      </c>
      <c r="AN32" s="115">
        <v>-153.35400000000001</v>
      </c>
      <c r="AO32" s="115">
        <v>-209.32</v>
      </c>
      <c r="AP32" s="115">
        <v>-46.319000000000003</v>
      </c>
      <c r="AQ32" s="115">
        <v>-95.686999999999998</v>
      </c>
    </row>
    <row r="33" spans="1:43" s="117" customFormat="1" ht="16.5" customHeight="1" x14ac:dyDescent="0.25">
      <c r="A33" s="119"/>
      <c r="B33" s="203" t="s">
        <v>152</v>
      </c>
      <c r="C33" s="346">
        <v>87.370999999999995</v>
      </c>
      <c r="D33" s="346">
        <v>132.47499999999999</v>
      </c>
      <c r="E33" s="346">
        <v>174.87799999999999</v>
      </c>
      <c r="F33" s="346">
        <v>39.337000000000003</v>
      </c>
      <c r="G33" s="346">
        <v>75.930000000000007</v>
      </c>
      <c r="H33" s="346">
        <v>116.363</v>
      </c>
      <c r="I33" s="346">
        <v>158.78899999999999</v>
      </c>
      <c r="J33" s="346">
        <v>37.993000000000002</v>
      </c>
      <c r="K33" s="346">
        <v>77.22</v>
      </c>
      <c r="L33" s="346">
        <v>117.57899999999999</v>
      </c>
      <c r="M33" s="346">
        <v>158.03200000000001</v>
      </c>
      <c r="N33" s="346">
        <v>39.756999999999998</v>
      </c>
      <c r="O33" s="346">
        <v>79.608000000000004</v>
      </c>
      <c r="P33" s="346">
        <v>118.98699999999999</v>
      </c>
      <c r="Q33" s="346">
        <v>158.126</v>
      </c>
      <c r="R33" s="346">
        <v>37.164999999999999</v>
      </c>
      <c r="S33" s="346">
        <v>70.792000000000002</v>
      </c>
      <c r="T33" s="346">
        <v>104.357</v>
      </c>
      <c r="U33" s="346">
        <v>138.887</v>
      </c>
      <c r="V33" s="346">
        <v>33.715000000000003</v>
      </c>
      <c r="W33" s="346">
        <v>67.548000000000002</v>
      </c>
      <c r="X33" s="346">
        <v>101.73</v>
      </c>
      <c r="Y33" s="346">
        <v>139.13900000000001</v>
      </c>
      <c r="Z33" s="346">
        <v>37.890999999999998</v>
      </c>
      <c r="AA33" s="346">
        <v>77.590999999999994</v>
      </c>
      <c r="AB33" s="346">
        <v>119.874</v>
      </c>
      <c r="AC33" s="346">
        <v>177.02699999999999</v>
      </c>
      <c r="AD33" s="346">
        <v>73.400000000000006</v>
      </c>
      <c r="AE33" s="346">
        <v>159.64599999999999</v>
      </c>
      <c r="AF33" s="346">
        <v>259.084</v>
      </c>
      <c r="AG33" s="346">
        <v>372.56599999999997</v>
      </c>
      <c r="AH33" s="346">
        <v>111.251</v>
      </c>
      <c r="AI33" s="346">
        <v>218.3</v>
      </c>
      <c r="AJ33" s="346">
        <v>325.51</v>
      </c>
      <c r="AK33" s="346">
        <v>431.88</v>
      </c>
      <c r="AL33" s="346">
        <v>103.819</v>
      </c>
      <c r="AM33" s="346">
        <v>205.613</v>
      </c>
      <c r="AN33" s="346">
        <v>309.80200000000002</v>
      </c>
      <c r="AO33" s="346">
        <v>419.233</v>
      </c>
      <c r="AP33" s="346">
        <v>111.402</v>
      </c>
      <c r="AQ33" s="346">
        <v>227.08500000000001</v>
      </c>
    </row>
    <row r="34" spans="1:43" ht="16.5" customHeight="1" x14ac:dyDescent="0.2">
      <c r="B34" s="264" t="s">
        <v>151</v>
      </c>
      <c r="C34" s="115">
        <v>60.095999999999997</v>
      </c>
      <c r="D34" s="115">
        <v>91.096999999999994</v>
      </c>
      <c r="E34" s="115">
        <v>123.014</v>
      </c>
      <c r="F34" s="115">
        <v>30.44</v>
      </c>
      <c r="G34" s="115">
        <v>62.459000000000003</v>
      </c>
      <c r="H34" s="115">
        <v>94.736000000000004</v>
      </c>
      <c r="I34" s="115">
        <v>127.749</v>
      </c>
      <c r="J34" s="115">
        <v>31.901</v>
      </c>
      <c r="K34" s="115">
        <v>65.275999999999996</v>
      </c>
      <c r="L34" s="115">
        <v>98.811000000000007</v>
      </c>
      <c r="M34" s="115">
        <v>132.67699999999999</v>
      </c>
      <c r="N34" s="115">
        <v>32.649000000000001</v>
      </c>
      <c r="O34" s="115">
        <v>66.981999999999999</v>
      </c>
      <c r="P34" s="115">
        <v>102.777</v>
      </c>
      <c r="Q34" s="115">
        <v>137.898</v>
      </c>
      <c r="R34" s="115">
        <v>34.084000000000003</v>
      </c>
      <c r="S34" s="115">
        <v>65.941000000000003</v>
      </c>
      <c r="T34" s="115">
        <v>101.869</v>
      </c>
      <c r="U34" s="115">
        <v>136.691</v>
      </c>
      <c r="V34" s="115">
        <v>35.347000000000001</v>
      </c>
      <c r="W34" s="115">
        <v>74.332999999999998</v>
      </c>
      <c r="X34" s="115">
        <v>114.57299999999999</v>
      </c>
      <c r="Y34" s="115">
        <v>155.21700000000001</v>
      </c>
      <c r="Z34" s="115">
        <v>40.448999999999998</v>
      </c>
      <c r="AA34" s="115">
        <v>83.037000000000006</v>
      </c>
      <c r="AB34" s="115">
        <v>125.97499999999999</v>
      </c>
      <c r="AC34" s="115">
        <v>166.44</v>
      </c>
      <c r="AD34" s="115">
        <v>39.548999999999999</v>
      </c>
      <c r="AE34" s="115">
        <v>81.372</v>
      </c>
      <c r="AF34" s="115">
        <v>124.72</v>
      </c>
      <c r="AG34" s="115">
        <v>170.98099999999999</v>
      </c>
      <c r="AH34" s="115">
        <v>45.3</v>
      </c>
      <c r="AI34" s="115">
        <v>91.652000000000001</v>
      </c>
      <c r="AJ34" s="115">
        <v>141.21199999999999</v>
      </c>
      <c r="AK34" s="115">
        <v>191.911</v>
      </c>
      <c r="AL34" s="115">
        <v>49.776000000000003</v>
      </c>
      <c r="AM34" s="115">
        <v>101</v>
      </c>
      <c r="AN34" s="115">
        <v>153.80099999999999</v>
      </c>
      <c r="AO34" s="115">
        <v>207.114</v>
      </c>
      <c r="AP34" s="115">
        <v>53.021999999999998</v>
      </c>
      <c r="AQ34" s="115">
        <v>109.60299999999999</v>
      </c>
    </row>
    <row r="35" spans="1:43" ht="16.5" customHeight="1" x14ac:dyDescent="0.2">
      <c r="B35" s="264" t="s">
        <v>150</v>
      </c>
      <c r="C35" s="115">
        <v>-12.782</v>
      </c>
      <c r="D35" s="115">
        <v>-19.893999999999998</v>
      </c>
      <c r="E35" s="115">
        <v>-27.728000000000002</v>
      </c>
      <c r="F35" s="115">
        <v>-6.24</v>
      </c>
      <c r="G35" s="115">
        <v>-13.904999999999999</v>
      </c>
      <c r="H35" s="115">
        <v>-21.317</v>
      </c>
      <c r="I35" s="115">
        <v>-29.24</v>
      </c>
      <c r="J35" s="115">
        <v>-7.0910000000000002</v>
      </c>
      <c r="K35" s="115">
        <v>-14.992000000000001</v>
      </c>
      <c r="L35" s="115">
        <v>-23.411999999999999</v>
      </c>
      <c r="M35" s="115">
        <v>-32.514000000000003</v>
      </c>
      <c r="N35" s="115">
        <v>-7.4290000000000003</v>
      </c>
      <c r="O35" s="115">
        <v>-15.875</v>
      </c>
      <c r="P35" s="115">
        <v>-24.710999999999999</v>
      </c>
      <c r="Q35" s="115">
        <v>-33.942999999999998</v>
      </c>
      <c r="R35" s="115">
        <v>-8.0009999999999994</v>
      </c>
      <c r="S35" s="115">
        <v>-15.673</v>
      </c>
      <c r="T35" s="115">
        <v>-24.734999999999999</v>
      </c>
      <c r="U35" s="115">
        <v>-32.234000000000002</v>
      </c>
      <c r="V35" s="115">
        <v>-7.7320000000000002</v>
      </c>
      <c r="W35" s="115">
        <v>-15.929</v>
      </c>
      <c r="X35" s="115">
        <v>-26.163</v>
      </c>
      <c r="Y35" s="115">
        <v>-35.622999999999998</v>
      </c>
      <c r="Z35" s="115">
        <v>-8.6720000000000006</v>
      </c>
      <c r="AA35" s="115">
        <v>-18.940999999999999</v>
      </c>
      <c r="AB35" s="115">
        <v>-28.170999999999999</v>
      </c>
      <c r="AC35" s="115">
        <v>-37.290999999999997</v>
      </c>
      <c r="AD35" s="115">
        <v>-8.6340000000000003</v>
      </c>
      <c r="AE35" s="115">
        <v>-18.952999999999999</v>
      </c>
      <c r="AF35" s="115">
        <v>-30.739000000000001</v>
      </c>
      <c r="AG35" s="115">
        <v>-42.432000000000002</v>
      </c>
      <c r="AH35" s="115">
        <v>-10.648</v>
      </c>
      <c r="AI35" s="115">
        <v>-22.626000000000001</v>
      </c>
      <c r="AJ35" s="115">
        <v>-34.204999999999998</v>
      </c>
      <c r="AK35" s="115">
        <v>-47.222000000000001</v>
      </c>
      <c r="AL35" s="115">
        <v>-11.334</v>
      </c>
      <c r="AM35" s="115">
        <v>-24.068999999999999</v>
      </c>
      <c r="AN35" s="115">
        <v>-36.868000000000002</v>
      </c>
      <c r="AO35" s="115">
        <v>-48.281999999999996</v>
      </c>
      <c r="AP35" s="115">
        <v>-12.311999999999999</v>
      </c>
      <c r="AQ35" s="115">
        <v>-25.759</v>
      </c>
    </row>
    <row r="36" spans="1:43" s="117" customFormat="1" ht="16.5" customHeight="1" x14ac:dyDescent="0.25">
      <c r="A36" s="119"/>
      <c r="B36" s="203" t="s">
        <v>149</v>
      </c>
      <c r="C36" s="346">
        <v>47.314</v>
      </c>
      <c r="D36" s="346">
        <v>71.203000000000003</v>
      </c>
      <c r="E36" s="346">
        <v>95.286000000000001</v>
      </c>
      <c r="F36" s="346">
        <v>24.2</v>
      </c>
      <c r="G36" s="346">
        <v>48.554000000000002</v>
      </c>
      <c r="H36" s="346">
        <v>73.418999999999997</v>
      </c>
      <c r="I36" s="346">
        <v>98.509</v>
      </c>
      <c r="J36" s="346">
        <v>24.81</v>
      </c>
      <c r="K36" s="346">
        <v>50.283999999999999</v>
      </c>
      <c r="L36" s="346">
        <v>75.399000000000001</v>
      </c>
      <c r="M36" s="346">
        <v>100.163</v>
      </c>
      <c r="N36" s="346">
        <v>25.22</v>
      </c>
      <c r="O36" s="346">
        <v>51.106999999999999</v>
      </c>
      <c r="P36" s="346">
        <v>78.066000000000003</v>
      </c>
      <c r="Q36" s="346">
        <v>103.955</v>
      </c>
      <c r="R36" s="346">
        <v>26.082999999999998</v>
      </c>
      <c r="S36" s="346">
        <v>50.268000000000001</v>
      </c>
      <c r="T36" s="346">
        <v>77.134</v>
      </c>
      <c r="U36" s="346">
        <v>104.45699999999999</v>
      </c>
      <c r="V36" s="346">
        <v>27.614999999999998</v>
      </c>
      <c r="W36" s="346">
        <v>58.404000000000003</v>
      </c>
      <c r="X36" s="346">
        <v>88.41</v>
      </c>
      <c r="Y36" s="346">
        <v>119.59399999999999</v>
      </c>
      <c r="Z36" s="346">
        <v>31.777000000000001</v>
      </c>
      <c r="AA36" s="346">
        <v>64.096000000000004</v>
      </c>
      <c r="AB36" s="346">
        <v>97.804000000000002</v>
      </c>
      <c r="AC36" s="346">
        <v>129.149</v>
      </c>
      <c r="AD36" s="346">
        <v>30.914999999999999</v>
      </c>
      <c r="AE36" s="346">
        <v>62.418999999999997</v>
      </c>
      <c r="AF36" s="346">
        <v>93.980999999999995</v>
      </c>
      <c r="AG36" s="346">
        <v>128.54900000000001</v>
      </c>
      <c r="AH36" s="346">
        <v>34.652000000000001</v>
      </c>
      <c r="AI36" s="346">
        <v>69.025999999999996</v>
      </c>
      <c r="AJ36" s="346">
        <v>107.00700000000001</v>
      </c>
      <c r="AK36" s="346">
        <v>144.68899999999999</v>
      </c>
      <c r="AL36" s="346">
        <v>38.442</v>
      </c>
      <c r="AM36" s="346">
        <v>76.930999999999997</v>
      </c>
      <c r="AN36" s="346">
        <v>116.93300000000001</v>
      </c>
      <c r="AO36" s="346">
        <v>158.83199999999999</v>
      </c>
      <c r="AP36" s="346">
        <v>40.71</v>
      </c>
      <c r="AQ36" s="346">
        <v>83.843999999999994</v>
      </c>
    </row>
    <row r="37" spans="1:43" ht="16.5" customHeight="1" x14ac:dyDescent="0.2">
      <c r="B37" s="144" t="s">
        <v>148</v>
      </c>
      <c r="C37" s="115">
        <v>29.571000000000002</v>
      </c>
      <c r="D37" s="115">
        <v>29.927</v>
      </c>
      <c r="E37" s="115">
        <v>30.059000000000001</v>
      </c>
      <c r="F37" s="115">
        <v>11.202</v>
      </c>
      <c r="G37" s="115">
        <v>42.082000000000001</v>
      </c>
      <c r="H37" s="115">
        <v>48.057000000000002</v>
      </c>
      <c r="I37" s="115">
        <v>58.061999999999998</v>
      </c>
      <c r="J37" s="115">
        <v>8.5350000000000001</v>
      </c>
      <c r="K37" s="115">
        <v>49.68</v>
      </c>
      <c r="L37" s="115">
        <v>49.686</v>
      </c>
      <c r="M37" s="115">
        <v>49.692</v>
      </c>
      <c r="N37" s="115">
        <v>4.3979999999999997</v>
      </c>
      <c r="O37" s="115">
        <v>69.938999999999993</v>
      </c>
      <c r="P37" s="115">
        <v>71.221000000000004</v>
      </c>
      <c r="Q37" s="115">
        <v>71.230999999999995</v>
      </c>
      <c r="R37" s="115">
        <v>8.0000000000000002E-3</v>
      </c>
      <c r="S37" s="115">
        <v>1.7000000000000001E-2</v>
      </c>
      <c r="T37" s="115">
        <v>0.74299999999999999</v>
      </c>
      <c r="U37" s="115">
        <v>6.2590000000000003</v>
      </c>
      <c r="V37" s="115">
        <v>4.4939999999999998</v>
      </c>
      <c r="W37" s="115">
        <v>4.51</v>
      </c>
      <c r="X37" s="115">
        <v>4.96</v>
      </c>
      <c r="Y37" s="115">
        <v>79.616</v>
      </c>
      <c r="Z37" s="115">
        <v>9.4710000000000001</v>
      </c>
      <c r="AA37" s="115">
        <v>33.643999999999998</v>
      </c>
      <c r="AB37" s="115">
        <v>34.409999999999997</v>
      </c>
      <c r="AC37" s="115">
        <v>56.043999999999997</v>
      </c>
      <c r="AD37" s="115">
        <v>8.4139999999999997</v>
      </c>
      <c r="AE37" s="115">
        <v>130.16800000000001</v>
      </c>
      <c r="AF37" s="115">
        <v>130.18100000000001</v>
      </c>
      <c r="AG37" s="115">
        <v>145.25800000000001</v>
      </c>
      <c r="AH37" s="115">
        <v>29.530999999999999</v>
      </c>
      <c r="AI37" s="115">
        <v>77.221000000000004</v>
      </c>
      <c r="AJ37" s="115">
        <v>204.96</v>
      </c>
      <c r="AK37" s="115">
        <v>223.57900000000001</v>
      </c>
      <c r="AL37" s="115">
        <v>17.794</v>
      </c>
      <c r="AM37" s="115">
        <v>210.542</v>
      </c>
      <c r="AN37" s="115">
        <v>212.76499999999999</v>
      </c>
      <c r="AO37" s="115">
        <v>232.18700000000001</v>
      </c>
      <c r="AP37" s="115">
        <v>10.83</v>
      </c>
      <c r="AQ37" s="115">
        <v>249.77500000000001</v>
      </c>
    </row>
    <row r="38" spans="1:43" ht="16.5" customHeight="1" x14ac:dyDescent="0.2">
      <c r="B38" s="264" t="s">
        <v>147</v>
      </c>
      <c r="C38" s="115">
        <v>13.282999999999999</v>
      </c>
      <c r="D38" s="115">
        <v>14.065</v>
      </c>
      <c r="E38" s="115">
        <v>13.276</v>
      </c>
      <c r="F38" s="115">
        <v>12.237</v>
      </c>
      <c r="G38" s="115">
        <v>13.276999999999999</v>
      </c>
      <c r="H38" s="115">
        <v>14.863</v>
      </c>
      <c r="I38" s="115">
        <v>16.956</v>
      </c>
      <c r="J38" s="115">
        <v>1.2090000000000001</v>
      </c>
      <c r="K38" s="115">
        <v>3.8889999999999998</v>
      </c>
      <c r="L38" s="115">
        <v>6.9589999999999996</v>
      </c>
      <c r="M38" s="115">
        <v>8.4380000000000006</v>
      </c>
      <c r="N38" s="115">
        <v>10.144</v>
      </c>
      <c r="O38" s="115">
        <v>18.681999999999999</v>
      </c>
      <c r="P38" s="115">
        <v>21.373000000000001</v>
      </c>
      <c r="Q38" s="115">
        <v>23.977</v>
      </c>
      <c r="R38" s="115">
        <v>3.2280000000000002</v>
      </c>
      <c r="S38" s="115">
        <v>21.532</v>
      </c>
      <c r="T38" s="115">
        <v>25.093</v>
      </c>
      <c r="U38" s="115">
        <v>28.138000000000002</v>
      </c>
      <c r="V38" s="115">
        <v>1.647</v>
      </c>
      <c r="W38" s="115">
        <v>16.358000000000001</v>
      </c>
      <c r="X38" s="115">
        <v>18.16</v>
      </c>
      <c r="Y38" s="115">
        <v>18.978999999999999</v>
      </c>
      <c r="Z38" s="115">
        <v>1.0760000000000001</v>
      </c>
      <c r="AA38" s="115">
        <v>2.9980000000000002</v>
      </c>
      <c r="AB38" s="115">
        <v>5.7320000000000002</v>
      </c>
      <c r="AC38" s="115">
        <v>9.0609999999999999</v>
      </c>
      <c r="AD38" s="115">
        <v>3.21</v>
      </c>
      <c r="AE38" s="115">
        <v>5.5659999999999998</v>
      </c>
      <c r="AF38" s="115">
        <v>0.93100000000000005</v>
      </c>
      <c r="AG38" s="115">
        <v>7.4119999999999999</v>
      </c>
      <c r="AH38" s="115">
        <v>6.3390000000000004</v>
      </c>
      <c r="AI38" s="115">
        <v>5.1100000000000003</v>
      </c>
      <c r="AJ38" s="115">
        <v>7.2320000000000002</v>
      </c>
      <c r="AK38" s="115">
        <v>9.8079999999999998</v>
      </c>
      <c r="AL38" s="115">
        <v>1.4690000000000001</v>
      </c>
      <c r="AM38" s="115">
        <v>5.798</v>
      </c>
      <c r="AN38" s="115">
        <v>5.0860000000000003</v>
      </c>
      <c r="AO38" s="115">
        <v>2.5649999999999999</v>
      </c>
      <c r="AP38" s="115">
        <v>-0.63700000000000001</v>
      </c>
      <c r="AQ38" s="115">
        <v>1.296</v>
      </c>
    </row>
    <row r="39" spans="1:43" ht="16.5" customHeight="1" x14ac:dyDescent="0.2">
      <c r="B39" s="264" t="s">
        <v>339</v>
      </c>
      <c r="C39" s="115">
        <v>0.44</v>
      </c>
      <c r="D39" s="115">
        <v>-2.1760000000000002</v>
      </c>
      <c r="E39" s="115">
        <v>-0.877</v>
      </c>
      <c r="F39" s="115">
        <v>3.9359999999999999</v>
      </c>
      <c r="G39" s="115">
        <v>-1.2729999999999999</v>
      </c>
      <c r="H39" s="115">
        <v>-8.8999999999999996E-2</v>
      </c>
      <c r="I39" s="115">
        <v>-2.218</v>
      </c>
      <c r="J39" s="115">
        <v>9.8640000000000008</v>
      </c>
      <c r="K39" s="115">
        <v>2.3149999999999999</v>
      </c>
      <c r="L39" s="115">
        <v>5.44</v>
      </c>
      <c r="M39" s="115">
        <v>7.0759999999999996</v>
      </c>
      <c r="N39" s="115">
        <v>1.88</v>
      </c>
      <c r="O39" s="115">
        <v>-3.738</v>
      </c>
      <c r="P39" s="115">
        <v>-4.0709999999999997</v>
      </c>
      <c r="Q39" s="115">
        <v>-2.6360000000000001</v>
      </c>
      <c r="R39" s="115">
        <v>1.6439999999999999</v>
      </c>
      <c r="S39" s="115">
        <v>31.629000000000001</v>
      </c>
      <c r="T39" s="115">
        <v>32.387</v>
      </c>
      <c r="U39" s="115">
        <v>33.936999999999998</v>
      </c>
      <c r="V39" s="115">
        <v>2.1720000000000002</v>
      </c>
      <c r="W39" s="115">
        <v>2.9630000000000001</v>
      </c>
      <c r="X39" s="115">
        <v>3.2989999999999999</v>
      </c>
      <c r="Y39" s="115">
        <v>4.1710000000000003</v>
      </c>
      <c r="Z39" s="115">
        <v>-11.407999999999999</v>
      </c>
      <c r="AA39" s="115">
        <v>-9.2170000000000005</v>
      </c>
      <c r="AB39" s="115">
        <v>-7.2</v>
      </c>
      <c r="AC39" s="115">
        <v>-5.101</v>
      </c>
      <c r="AD39" s="115">
        <v>-7.8090000000000002</v>
      </c>
      <c r="AE39" s="115">
        <v>-7.8620000000000001</v>
      </c>
      <c r="AF39" s="115">
        <v>-10.999000000000001</v>
      </c>
      <c r="AG39" s="115">
        <v>-15.273</v>
      </c>
      <c r="AH39" s="115">
        <v>-8.9239999999999995</v>
      </c>
      <c r="AI39" s="115">
        <v>-7.3010000000000002</v>
      </c>
      <c r="AJ39" s="115">
        <v>-5.7670000000000003</v>
      </c>
      <c r="AK39" s="115">
        <v>0.106</v>
      </c>
      <c r="AL39" s="115">
        <v>-8.8650000000000002</v>
      </c>
      <c r="AM39" s="115">
        <v>-6.9749999999999996</v>
      </c>
      <c r="AN39" s="115">
        <v>-4.5110000000000001</v>
      </c>
      <c r="AO39" s="115">
        <v>-0.68700000000000006</v>
      </c>
      <c r="AP39" s="115">
        <v>-12.244</v>
      </c>
      <c r="AQ39" s="115">
        <v>-10.025</v>
      </c>
    </row>
    <row r="40" spans="1:43" ht="16.5" customHeight="1" x14ac:dyDescent="0.2">
      <c r="B40" s="123" t="s">
        <v>340</v>
      </c>
      <c r="C40" s="124">
        <v>177.97900000000001</v>
      </c>
      <c r="D40" s="124">
        <v>245.494</v>
      </c>
      <c r="E40" s="124">
        <v>312.62200000000001</v>
      </c>
      <c r="F40" s="124">
        <v>90.912000000000006</v>
      </c>
      <c r="G40" s="124">
        <v>178.57</v>
      </c>
      <c r="H40" s="124">
        <v>252.613</v>
      </c>
      <c r="I40" s="124">
        <v>330.09800000000001</v>
      </c>
      <c r="J40" s="124">
        <v>82.411000000000001</v>
      </c>
      <c r="K40" s="124">
        <v>183.38800000000001</v>
      </c>
      <c r="L40" s="124">
        <v>255.06299999999999</v>
      </c>
      <c r="M40" s="124">
        <v>323.40100000000001</v>
      </c>
      <c r="N40" s="124">
        <v>81.399000000000001</v>
      </c>
      <c r="O40" s="124">
        <v>215.59800000000001</v>
      </c>
      <c r="P40" s="124">
        <v>285.57600000000002</v>
      </c>
      <c r="Q40" s="124">
        <v>354.65300000000002</v>
      </c>
      <c r="R40" s="124">
        <v>68.128</v>
      </c>
      <c r="S40" s="124">
        <v>174.238</v>
      </c>
      <c r="T40" s="124">
        <v>239.714</v>
      </c>
      <c r="U40" s="124">
        <v>311.678</v>
      </c>
      <c r="V40" s="124">
        <v>69.643000000000001</v>
      </c>
      <c r="W40" s="124">
        <v>149.78299999999999</v>
      </c>
      <c r="X40" s="124">
        <v>216.559</v>
      </c>
      <c r="Y40" s="124">
        <v>361.49900000000002</v>
      </c>
      <c r="Z40" s="124">
        <v>68.807000000000002</v>
      </c>
      <c r="AA40" s="124">
        <v>169.11199999999999</v>
      </c>
      <c r="AB40" s="124">
        <v>250.62</v>
      </c>
      <c r="AC40" s="124">
        <v>366.18</v>
      </c>
      <c r="AD40" s="124">
        <v>108.13</v>
      </c>
      <c r="AE40" s="124">
        <v>349.93700000000001</v>
      </c>
      <c r="AF40" s="124">
        <v>473.178</v>
      </c>
      <c r="AG40" s="124">
        <v>638.51199999999994</v>
      </c>
      <c r="AH40" s="124">
        <v>172.84899999999999</v>
      </c>
      <c r="AI40" s="124">
        <v>362.35599999999999</v>
      </c>
      <c r="AJ40" s="124">
        <v>638.94200000000001</v>
      </c>
      <c r="AK40" s="124">
        <v>810.06200000000001</v>
      </c>
      <c r="AL40" s="124">
        <v>152.65899999999999</v>
      </c>
      <c r="AM40" s="124">
        <v>491.90899999999999</v>
      </c>
      <c r="AN40" s="124">
        <v>640.07500000000005</v>
      </c>
      <c r="AO40" s="124">
        <v>812.13</v>
      </c>
      <c r="AP40" s="124">
        <v>150.06100000000001</v>
      </c>
      <c r="AQ40" s="124">
        <v>551.97500000000002</v>
      </c>
    </row>
    <row r="41" spans="1:43" ht="16.5" customHeight="1" x14ac:dyDescent="0.2">
      <c r="B41" s="264" t="s">
        <v>220</v>
      </c>
      <c r="C41" s="115">
        <v>-51.895000000000003</v>
      </c>
      <c r="D41" s="115">
        <v>-77.626999999999995</v>
      </c>
      <c r="E41" s="115">
        <v>-103.2</v>
      </c>
      <c r="F41" s="115">
        <v>-25.065999999999999</v>
      </c>
      <c r="G41" s="115">
        <v>-50.441000000000003</v>
      </c>
      <c r="H41" s="115">
        <v>-75.662000000000006</v>
      </c>
      <c r="I41" s="115">
        <v>-103.696</v>
      </c>
      <c r="J41" s="115">
        <v>-25.172000000000001</v>
      </c>
      <c r="K41" s="115">
        <v>-50.426000000000002</v>
      </c>
      <c r="L41" s="115">
        <v>-76.218000000000004</v>
      </c>
      <c r="M41" s="115">
        <v>-103.84399999999999</v>
      </c>
      <c r="N41" s="115">
        <v>-24.98</v>
      </c>
      <c r="O41" s="115">
        <v>-51.164999999999999</v>
      </c>
      <c r="P41" s="115">
        <v>-77.415999999999997</v>
      </c>
      <c r="Q41" s="115">
        <v>-108.569</v>
      </c>
      <c r="R41" s="115">
        <v>-27.134</v>
      </c>
      <c r="S41" s="115">
        <v>-52.07</v>
      </c>
      <c r="T41" s="115">
        <v>-77.177999999999997</v>
      </c>
      <c r="U41" s="115">
        <v>-102.602</v>
      </c>
      <c r="V41" s="115">
        <v>-25.79</v>
      </c>
      <c r="W41" s="115">
        <v>-51.814</v>
      </c>
      <c r="X41" s="115">
        <v>-78.596000000000004</v>
      </c>
      <c r="Y41" s="115">
        <v>-106.98</v>
      </c>
      <c r="Z41" s="115">
        <v>-26.521999999999998</v>
      </c>
      <c r="AA41" s="115">
        <v>-56.011000000000003</v>
      </c>
      <c r="AB41" s="115">
        <v>-84.37</v>
      </c>
      <c r="AC41" s="115">
        <v>-117.29</v>
      </c>
      <c r="AD41" s="115">
        <v>-30.655999999999999</v>
      </c>
      <c r="AE41" s="115">
        <v>-62.904000000000003</v>
      </c>
      <c r="AF41" s="115">
        <v>-95.933000000000007</v>
      </c>
      <c r="AG41" s="115">
        <v>-133.77199999999999</v>
      </c>
      <c r="AH41" s="115">
        <v>-36.088000000000001</v>
      </c>
      <c r="AI41" s="115">
        <v>-75.653000000000006</v>
      </c>
      <c r="AJ41" s="115">
        <v>-113.10599999999999</v>
      </c>
      <c r="AK41" s="115">
        <v>-161.209</v>
      </c>
      <c r="AL41" s="115">
        <v>-40.816000000000003</v>
      </c>
      <c r="AM41" s="115">
        <v>-86.415999999999997</v>
      </c>
      <c r="AN41" s="115">
        <v>-128.98400000000001</v>
      </c>
      <c r="AO41" s="115">
        <v>-174.53100000000001</v>
      </c>
      <c r="AP41" s="115">
        <v>-42.604999999999997</v>
      </c>
      <c r="AQ41" s="115">
        <v>-85.549000000000007</v>
      </c>
    </row>
    <row r="42" spans="1:43" ht="16.5" customHeight="1" x14ac:dyDescent="0.2">
      <c r="B42" s="264" t="s">
        <v>219</v>
      </c>
      <c r="C42" s="115">
        <v>-28.893000000000001</v>
      </c>
      <c r="D42" s="115">
        <v>-43.171999999999997</v>
      </c>
      <c r="E42" s="115">
        <v>-58.883000000000003</v>
      </c>
      <c r="F42" s="115">
        <v>-12.298</v>
      </c>
      <c r="G42" s="115">
        <v>-26.593</v>
      </c>
      <c r="H42" s="115">
        <v>-39.191000000000003</v>
      </c>
      <c r="I42" s="115">
        <v>-54.180999999999997</v>
      </c>
      <c r="J42" s="115">
        <v>-13.127000000000001</v>
      </c>
      <c r="K42" s="115">
        <v>-26.677</v>
      </c>
      <c r="L42" s="115">
        <v>-39.911000000000001</v>
      </c>
      <c r="M42" s="115">
        <v>-57.594999999999999</v>
      </c>
      <c r="N42" s="115">
        <v>-12.919</v>
      </c>
      <c r="O42" s="115">
        <v>-27.512</v>
      </c>
      <c r="P42" s="115">
        <v>-42.719000000000001</v>
      </c>
      <c r="Q42" s="115">
        <v>-64.528999999999996</v>
      </c>
      <c r="R42" s="115">
        <v>-14.539</v>
      </c>
      <c r="S42" s="115">
        <v>-28.597000000000001</v>
      </c>
      <c r="T42" s="115">
        <v>-42.978999999999999</v>
      </c>
      <c r="U42" s="115">
        <v>-60.011000000000003</v>
      </c>
      <c r="V42" s="115">
        <v>-13.054</v>
      </c>
      <c r="W42" s="115">
        <v>-26.890999999999998</v>
      </c>
      <c r="X42" s="115">
        <v>-39.875999999999998</v>
      </c>
      <c r="Y42" s="115">
        <v>-59.098999999999997</v>
      </c>
      <c r="Z42" s="115">
        <v>-15.43</v>
      </c>
      <c r="AA42" s="115">
        <v>-33.296999999999997</v>
      </c>
      <c r="AB42" s="115">
        <v>-50.694000000000003</v>
      </c>
      <c r="AC42" s="115">
        <v>-73.575000000000003</v>
      </c>
      <c r="AD42" s="115">
        <v>-18.434000000000001</v>
      </c>
      <c r="AE42" s="115">
        <v>-38.569000000000003</v>
      </c>
      <c r="AF42" s="115">
        <v>-58.253999999999998</v>
      </c>
      <c r="AG42" s="115">
        <v>-84.635000000000005</v>
      </c>
      <c r="AH42" s="115">
        <v>-26.821000000000002</v>
      </c>
      <c r="AI42" s="115">
        <v>-57.915999999999997</v>
      </c>
      <c r="AJ42" s="115">
        <v>-89.587000000000003</v>
      </c>
      <c r="AK42" s="115">
        <v>-127.233</v>
      </c>
      <c r="AL42" s="115">
        <v>-32.534999999999997</v>
      </c>
      <c r="AM42" s="115">
        <v>-64.346000000000004</v>
      </c>
      <c r="AN42" s="115">
        <v>-94.367000000000004</v>
      </c>
      <c r="AO42" s="115">
        <v>-134.46700000000001</v>
      </c>
      <c r="AP42" s="115">
        <v>-32.139000000000003</v>
      </c>
      <c r="AQ42" s="115">
        <v>-68.384</v>
      </c>
    </row>
    <row r="43" spans="1:43" ht="16.5" customHeight="1" x14ac:dyDescent="0.2">
      <c r="B43" s="264" t="s">
        <v>146</v>
      </c>
      <c r="C43" s="115">
        <v>-9.609</v>
      </c>
      <c r="D43" s="115">
        <v>-14.315</v>
      </c>
      <c r="E43" s="115">
        <v>-18.88</v>
      </c>
      <c r="F43" s="115">
        <v>-4.4390000000000001</v>
      </c>
      <c r="G43" s="115">
        <v>-8.9359999999999999</v>
      </c>
      <c r="H43" s="115">
        <v>-13.515000000000001</v>
      </c>
      <c r="I43" s="115">
        <v>-18.010000000000002</v>
      </c>
      <c r="J43" s="115">
        <v>-4.3490000000000002</v>
      </c>
      <c r="K43" s="115">
        <v>-8.7149999999999999</v>
      </c>
      <c r="L43" s="115">
        <v>-13.084</v>
      </c>
      <c r="M43" s="115">
        <v>-17.530999999999999</v>
      </c>
      <c r="N43" s="115">
        <v>-4.3319999999999999</v>
      </c>
      <c r="O43" s="115">
        <v>-8.7379999999999995</v>
      </c>
      <c r="P43" s="115">
        <v>-13.41</v>
      </c>
      <c r="Q43" s="115">
        <v>-18.045999999999999</v>
      </c>
      <c r="R43" s="115">
        <v>-4.6520000000000001</v>
      </c>
      <c r="S43" s="115">
        <v>-9.1590000000000007</v>
      </c>
      <c r="T43" s="115">
        <v>-13.513</v>
      </c>
      <c r="U43" s="115">
        <v>-17.847999999999999</v>
      </c>
      <c r="V43" s="115">
        <v>-4.3879999999999999</v>
      </c>
      <c r="W43" s="115">
        <v>-8.7989999999999995</v>
      </c>
      <c r="X43" s="115">
        <v>-13.176</v>
      </c>
      <c r="Y43" s="115">
        <v>-17.521999999999998</v>
      </c>
      <c r="Z43" s="115">
        <v>-4.3140000000000001</v>
      </c>
      <c r="AA43" s="115">
        <v>-8.5649999999999995</v>
      </c>
      <c r="AB43" s="115">
        <v>-12.755000000000001</v>
      </c>
      <c r="AC43" s="115">
        <v>-17.001000000000001</v>
      </c>
      <c r="AD43" s="115">
        <v>-4.1820000000000004</v>
      </c>
      <c r="AE43" s="115">
        <v>-8.3729999999999993</v>
      </c>
      <c r="AF43" s="115">
        <v>-13.119</v>
      </c>
      <c r="AG43" s="115">
        <v>-19.457000000000001</v>
      </c>
      <c r="AH43" s="115">
        <v>-5.6420000000000003</v>
      </c>
      <c r="AI43" s="115">
        <v>-11.361000000000001</v>
      </c>
      <c r="AJ43" s="115">
        <v>-17.757000000000001</v>
      </c>
      <c r="AK43" s="115">
        <v>-24.015999999999998</v>
      </c>
      <c r="AL43" s="115">
        <v>-6.2140000000000004</v>
      </c>
      <c r="AM43" s="115">
        <v>-12.653</v>
      </c>
      <c r="AN43" s="115">
        <v>-18.649000000000001</v>
      </c>
      <c r="AO43" s="115">
        <v>-25.109000000000002</v>
      </c>
      <c r="AP43" s="115">
        <v>-5.6769999999999996</v>
      </c>
      <c r="AQ43" s="115">
        <v>-11.247999999999999</v>
      </c>
    </row>
    <row r="44" spans="1:43" ht="16.5" customHeight="1" x14ac:dyDescent="0.2">
      <c r="B44" s="123" t="s">
        <v>341</v>
      </c>
      <c r="C44" s="122">
        <v>-90.397000000000006</v>
      </c>
      <c r="D44" s="122">
        <v>-135.114</v>
      </c>
      <c r="E44" s="122">
        <v>-180.96299999999999</v>
      </c>
      <c r="F44" s="122">
        <v>-41.802999999999997</v>
      </c>
      <c r="G44" s="122">
        <v>-85.97</v>
      </c>
      <c r="H44" s="122">
        <v>-128.36799999999999</v>
      </c>
      <c r="I44" s="122">
        <v>-175.887</v>
      </c>
      <c r="J44" s="122">
        <v>-42.648000000000003</v>
      </c>
      <c r="K44" s="122">
        <v>-85.817999999999998</v>
      </c>
      <c r="L44" s="122">
        <v>-129.21299999999999</v>
      </c>
      <c r="M44" s="122">
        <v>-178.97</v>
      </c>
      <c r="N44" s="122">
        <v>-42.231000000000002</v>
      </c>
      <c r="O44" s="122">
        <v>-87.415000000000006</v>
      </c>
      <c r="P44" s="122">
        <v>-133.54499999999999</v>
      </c>
      <c r="Q44" s="122">
        <v>-191.14400000000001</v>
      </c>
      <c r="R44" s="122">
        <v>-46.325000000000003</v>
      </c>
      <c r="S44" s="122">
        <v>-89.825999999999993</v>
      </c>
      <c r="T44" s="122">
        <v>-133.66999999999999</v>
      </c>
      <c r="U44" s="122">
        <v>-180.46100000000001</v>
      </c>
      <c r="V44" s="122">
        <v>-43.231999999999999</v>
      </c>
      <c r="W44" s="122">
        <v>-87.504000000000005</v>
      </c>
      <c r="X44" s="122">
        <v>-131.648</v>
      </c>
      <c r="Y44" s="122">
        <v>-183.601</v>
      </c>
      <c r="Z44" s="122">
        <v>-46.265999999999998</v>
      </c>
      <c r="AA44" s="122">
        <v>-97.873000000000005</v>
      </c>
      <c r="AB44" s="122">
        <v>-147.81899999999999</v>
      </c>
      <c r="AC44" s="122">
        <v>-207.86600000000001</v>
      </c>
      <c r="AD44" s="122">
        <v>-53.271999999999998</v>
      </c>
      <c r="AE44" s="122">
        <v>-109.846</v>
      </c>
      <c r="AF44" s="122">
        <v>-167.30600000000001</v>
      </c>
      <c r="AG44" s="122">
        <v>-237.864</v>
      </c>
      <c r="AH44" s="122">
        <v>-68.551000000000002</v>
      </c>
      <c r="AI44" s="122">
        <v>-144.93</v>
      </c>
      <c r="AJ44" s="122">
        <v>-220.45</v>
      </c>
      <c r="AK44" s="122">
        <v>-312.45800000000003</v>
      </c>
      <c r="AL44" s="122">
        <v>-79.564999999999998</v>
      </c>
      <c r="AM44" s="122">
        <v>-163.41499999999999</v>
      </c>
      <c r="AN44" s="122">
        <v>-242</v>
      </c>
      <c r="AO44" s="122">
        <v>-334.10700000000003</v>
      </c>
      <c r="AP44" s="122">
        <v>-80.421000000000006</v>
      </c>
      <c r="AQ44" s="122">
        <v>-165.18100000000001</v>
      </c>
    </row>
    <row r="45" spans="1:43" ht="16.5" customHeight="1" x14ac:dyDescent="0.2">
      <c r="B45" s="265" t="s">
        <v>342</v>
      </c>
      <c r="C45" s="118">
        <v>87.581999999999994</v>
      </c>
      <c r="D45" s="118">
        <v>110.38</v>
      </c>
      <c r="E45" s="118">
        <v>131.65899999999999</v>
      </c>
      <c r="F45" s="118">
        <v>49.109000000000002</v>
      </c>
      <c r="G45" s="118">
        <v>92.6</v>
      </c>
      <c r="H45" s="118">
        <v>124.245</v>
      </c>
      <c r="I45" s="118">
        <v>154.21100000000001</v>
      </c>
      <c r="J45" s="118">
        <v>39.762999999999998</v>
      </c>
      <c r="K45" s="118">
        <v>97.57</v>
      </c>
      <c r="L45" s="118">
        <v>125.85</v>
      </c>
      <c r="M45" s="118">
        <v>144.43100000000001</v>
      </c>
      <c r="N45" s="118">
        <v>39.167999999999999</v>
      </c>
      <c r="O45" s="118">
        <v>128.18299999999999</v>
      </c>
      <c r="P45" s="118">
        <v>152.03100000000001</v>
      </c>
      <c r="Q45" s="118">
        <v>163.50899999999999</v>
      </c>
      <c r="R45" s="118">
        <v>21.803000000000001</v>
      </c>
      <c r="S45" s="118">
        <v>84.412000000000006</v>
      </c>
      <c r="T45" s="118">
        <v>106.044</v>
      </c>
      <c r="U45" s="118">
        <v>131.21700000000001</v>
      </c>
      <c r="V45" s="118">
        <v>26.411000000000001</v>
      </c>
      <c r="W45" s="118">
        <v>62.279000000000003</v>
      </c>
      <c r="X45" s="118">
        <v>84.911000000000001</v>
      </c>
      <c r="Y45" s="118">
        <v>177.898</v>
      </c>
      <c r="Z45" s="118">
        <v>22.541</v>
      </c>
      <c r="AA45" s="118">
        <v>71.239000000000004</v>
      </c>
      <c r="AB45" s="118">
        <v>102.801</v>
      </c>
      <c r="AC45" s="118">
        <v>158.31399999999999</v>
      </c>
      <c r="AD45" s="118">
        <v>54.857999999999997</v>
      </c>
      <c r="AE45" s="118">
        <v>240.09100000000001</v>
      </c>
      <c r="AF45" s="118">
        <v>305.87200000000001</v>
      </c>
      <c r="AG45" s="118">
        <v>400.64800000000002</v>
      </c>
      <c r="AH45" s="118">
        <v>104.298</v>
      </c>
      <c r="AI45" s="118">
        <v>217.42599999999999</v>
      </c>
      <c r="AJ45" s="118">
        <v>418.49200000000002</v>
      </c>
      <c r="AK45" s="118">
        <v>497.60399999999998</v>
      </c>
      <c r="AL45" s="118">
        <v>73.093999999999994</v>
      </c>
      <c r="AM45" s="118">
        <v>328.49400000000003</v>
      </c>
      <c r="AN45" s="118">
        <v>398.07499999999999</v>
      </c>
      <c r="AO45" s="118">
        <v>478.02300000000002</v>
      </c>
      <c r="AP45" s="118">
        <v>69.64</v>
      </c>
      <c r="AQ45" s="118">
        <v>386.79399999999998</v>
      </c>
    </row>
    <row r="46" spans="1:43" ht="16.5" customHeight="1" x14ac:dyDescent="0.2">
      <c r="B46" s="264" t="s">
        <v>145</v>
      </c>
      <c r="C46" s="115">
        <v>-9.7420000000000009</v>
      </c>
      <c r="D46" s="115">
        <v>-18.475000000000001</v>
      </c>
      <c r="E46" s="115">
        <v>-15.249000000000001</v>
      </c>
      <c r="F46" s="115">
        <v>12.143000000000001</v>
      </c>
      <c r="G46" s="115">
        <v>16.030999999999999</v>
      </c>
      <c r="H46" s="115">
        <v>20.54</v>
      </c>
      <c r="I46" s="115">
        <v>41.49</v>
      </c>
      <c r="J46" s="115">
        <v>-1.7</v>
      </c>
      <c r="K46" s="115">
        <v>11.462</v>
      </c>
      <c r="L46" s="115">
        <v>18.126999999999999</v>
      </c>
      <c r="M46" s="115">
        <v>29.815999999999999</v>
      </c>
      <c r="N46" s="121">
        <v>2.8079999999999998</v>
      </c>
      <c r="O46" s="121">
        <v>0.82599999999999996</v>
      </c>
      <c r="P46" s="121">
        <v>14.879</v>
      </c>
      <c r="Q46" s="121">
        <v>17.029</v>
      </c>
      <c r="R46" s="121">
        <v>-14.205</v>
      </c>
      <c r="S46" s="121">
        <v>-14.815</v>
      </c>
      <c r="T46" s="121">
        <v>-17.581</v>
      </c>
      <c r="U46" s="121">
        <v>-9.0340000000000007</v>
      </c>
      <c r="V46" s="121">
        <v>11.654999999999999</v>
      </c>
      <c r="W46" s="121">
        <v>14.916</v>
      </c>
      <c r="X46" s="121">
        <v>21.186</v>
      </c>
      <c r="Y46" s="121">
        <v>26.094999999999999</v>
      </c>
      <c r="Z46" s="121">
        <v>0.77700000000000002</v>
      </c>
      <c r="AA46" s="121">
        <v>-3.83</v>
      </c>
      <c r="AB46" s="121">
        <v>-6.6769999999999996</v>
      </c>
      <c r="AC46" s="121">
        <v>-14.686</v>
      </c>
      <c r="AD46" s="121">
        <v>4.6989999999999998</v>
      </c>
      <c r="AE46" s="121">
        <v>6.48</v>
      </c>
      <c r="AF46" s="121">
        <v>2.4119999999999999</v>
      </c>
      <c r="AG46" s="121">
        <v>-4.5940000000000003</v>
      </c>
      <c r="AH46" s="121">
        <v>-3.2269999999999999</v>
      </c>
      <c r="AI46" s="121">
        <v>-8.0340000000000007</v>
      </c>
      <c r="AJ46" s="121">
        <v>-6.7160000000000002</v>
      </c>
      <c r="AK46" s="121">
        <v>-32</v>
      </c>
      <c r="AL46" s="121">
        <v>-7.7080000000000002</v>
      </c>
      <c r="AM46" s="121">
        <v>-6.5</v>
      </c>
      <c r="AN46" s="121">
        <v>-27.234000000000002</v>
      </c>
      <c r="AO46" s="121">
        <v>-49.331000000000003</v>
      </c>
      <c r="AP46" s="121">
        <v>-5.2969999999999997</v>
      </c>
      <c r="AQ46" s="121">
        <v>-26.497</v>
      </c>
    </row>
    <row r="47" spans="1:43" ht="22.5" x14ac:dyDescent="0.2">
      <c r="B47" s="120" t="s">
        <v>343</v>
      </c>
      <c r="C47" s="115">
        <v>-0.34899999999999998</v>
      </c>
      <c r="D47" s="115">
        <v>-25.001000000000001</v>
      </c>
      <c r="E47" s="115">
        <v>-37.646999999999998</v>
      </c>
      <c r="F47" s="115">
        <v>-7.4999999999999997E-2</v>
      </c>
      <c r="G47" s="115">
        <v>-7.4999999999999997E-2</v>
      </c>
      <c r="H47" s="115">
        <v>-3.6999999999999998E-2</v>
      </c>
      <c r="I47" s="115">
        <v>-0.69299999999999995</v>
      </c>
      <c r="J47" s="115">
        <v>0</v>
      </c>
      <c r="K47" s="115">
        <v>0.376</v>
      </c>
      <c r="L47" s="115">
        <v>7.5999999999999998E-2</v>
      </c>
      <c r="M47" s="115">
        <v>0.93799999999999994</v>
      </c>
      <c r="N47" s="115">
        <v>3.3290000000000002</v>
      </c>
      <c r="O47" s="115">
        <v>3.4329999999999998</v>
      </c>
      <c r="P47" s="115">
        <v>3.4329999999999998</v>
      </c>
      <c r="Q47" s="115">
        <v>2.8420000000000001</v>
      </c>
      <c r="R47" s="115">
        <v>0</v>
      </c>
      <c r="S47" s="115">
        <v>0</v>
      </c>
      <c r="T47" s="115">
        <v>0</v>
      </c>
      <c r="U47" s="115">
        <v>-0.58199999999999996</v>
      </c>
      <c r="V47" s="115">
        <v>0</v>
      </c>
      <c r="W47" s="115">
        <v>0</v>
      </c>
      <c r="X47" s="115">
        <v>0</v>
      </c>
      <c r="Y47" s="115">
        <v>7.4429999999999996</v>
      </c>
      <c r="Z47" s="115">
        <v>0</v>
      </c>
      <c r="AA47" s="115">
        <v>0</v>
      </c>
      <c r="AB47" s="115">
        <v>0</v>
      </c>
      <c r="AC47" s="115">
        <v>22.773</v>
      </c>
      <c r="AD47" s="115">
        <v>0</v>
      </c>
      <c r="AE47" s="115">
        <v>0</v>
      </c>
      <c r="AF47" s="115">
        <v>4.0940000000000003</v>
      </c>
      <c r="AG47" s="115">
        <v>97.117000000000004</v>
      </c>
      <c r="AH47" s="115">
        <v>0</v>
      </c>
      <c r="AI47" s="115">
        <v>0</v>
      </c>
      <c r="AJ47" s="115">
        <v>0</v>
      </c>
      <c r="AK47" s="115">
        <v>53.5</v>
      </c>
      <c r="AL47" s="115">
        <v>0</v>
      </c>
      <c r="AM47" s="115">
        <v>-0.6</v>
      </c>
      <c r="AN47" s="115">
        <v>3.6850000000000001</v>
      </c>
      <c r="AO47" s="115">
        <v>45.505000000000003</v>
      </c>
      <c r="AP47" s="418">
        <v>0</v>
      </c>
      <c r="AQ47" s="418">
        <v>0</v>
      </c>
    </row>
    <row r="48" spans="1:43" ht="16.5" customHeight="1" x14ac:dyDescent="0.2">
      <c r="B48" s="264" t="s">
        <v>144</v>
      </c>
      <c r="C48" s="115">
        <v>-0.14099999999999999</v>
      </c>
      <c r="D48" s="115">
        <v>-6.4370000000000003</v>
      </c>
      <c r="E48" s="115">
        <v>-11.055</v>
      </c>
      <c r="F48" s="115">
        <v>1.0999999999999999E-2</v>
      </c>
      <c r="G48" s="115">
        <v>-5.7000000000000002E-2</v>
      </c>
      <c r="H48" s="115">
        <v>0.39600000000000002</v>
      </c>
      <c r="I48" s="115">
        <v>-10.132999999999999</v>
      </c>
      <c r="J48" s="115">
        <v>0</v>
      </c>
      <c r="K48" s="115">
        <v>0.13200000000000001</v>
      </c>
      <c r="L48" s="115">
        <v>1.7999999999999999E-2</v>
      </c>
      <c r="M48" s="115">
        <v>2.3010000000000002</v>
      </c>
      <c r="N48" s="115">
        <v>0</v>
      </c>
      <c r="O48" s="115">
        <v>6.0000000000000001E-3</v>
      </c>
      <c r="P48" s="115">
        <v>-4.1000000000000002E-2</v>
      </c>
      <c r="Q48" s="115">
        <v>-5.633</v>
      </c>
      <c r="R48" s="115">
        <v>0</v>
      </c>
      <c r="S48" s="115">
        <v>-0.47599999999999998</v>
      </c>
      <c r="T48" s="115">
        <v>-0.4</v>
      </c>
      <c r="U48" s="115">
        <v>-7.7480000000000002</v>
      </c>
      <c r="V48" s="115">
        <v>1.8089999999999999</v>
      </c>
      <c r="W48" s="115">
        <v>1.7170000000000001</v>
      </c>
      <c r="X48" s="115">
        <v>1.821</v>
      </c>
      <c r="Y48" s="115">
        <v>3.2000000000000001E-2</v>
      </c>
      <c r="Z48" s="115">
        <v>0</v>
      </c>
      <c r="AA48" s="115">
        <v>-0.1</v>
      </c>
      <c r="AB48" s="115">
        <v>-0.106</v>
      </c>
      <c r="AC48" s="115">
        <v>-2.331</v>
      </c>
      <c r="AD48" s="115">
        <v>-5.7409999999999997</v>
      </c>
      <c r="AE48" s="115">
        <v>-5.742</v>
      </c>
      <c r="AF48" s="115">
        <v>-5.98</v>
      </c>
      <c r="AG48" s="115">
        <v>-14.425000000000001</v>
      </c>
      <c r="AH48" s="115">
        <v>0</v>
      </c>
      <c r="AI48" s="115">
        <v>-0.68600000000000005</v>
      </c>
      <c r="AJ48" s="115">
        <v>-0.68700000000000006</v>
      </c>
      <c r="AK48" s="115">
        <v>-7.2</v>
      </c>
      <c r="AL48" s="115">
        <v>0</v>
      </c>
      <c r="AM48" s="115">
        <v>-3.6</v>
      </c>
      <c r="AN48" s="115">
        <v>-4.1790000000000003</v>
      </c>
      <c r="AO48" s="115">
        <v>-11.488</v>
      </c>
      <c r="AP48" s="115">
        <v>-1.0009999999999999</v>
      </c>
      <c r="AQ48" s="115">
        <v>-1.0009999999999999</v>
      </c>
    </row>
    <row r="49" spans="1:43" ht="16.5" customHeight="1" x14ac:dyDescent="0.2">
      <c r="B49" s="265" t="s">
        <v>344</v>
      </c>
      <c r="C49" s="118">
        <v>77.349999999999994</v>
      </c>
      <c r="D49" s="118">
        <v>60.466999999999999</v>
      </c>
      <c r="E49" s="118">
        <v>67.707999999999998</v>
      </c>
      <c r="F49" s="118">
        <v>61.188000000000002</v>
      </c>
      <c r="G49" s="118">
        <v>108.499</v>
      </c>
      <c r="H49" s="118">
        <v>145.14400000000001</v>
      </c>
      <c r="I49" s="118">
        <v>184.875</v>
      </c>
      <c r="J49" s="118">
        <v>38.063000000000002</v>
      </c>
      <c r="K49" s="118">
        <v>109.54</v>
      </c>
      <c r="L49" s="118">
        <v>144.071</v>
      </c>
      <c r="M49" s="118">
        <v>177.48599999999999</v>
      </c>
      <c r="N49" s="118">
        <v>45.305</v>
      </c>
      <c r="O49" s="118">
        <v>132.44800000000001</v>
      </c>
      <c r="P49" s="118">
        <v>170.30199999999999</v>
      </c>
      <c r="Q49" s="118">
        <v>177.74700000000001</v>
      </c>
      <c r="R49" s="118">
        <v>7.5979999999999999</v>
      </c>
      <c r="S49" s="118">
        <v>69.120999999999995</v>
      </c>
      <c r="T49" s="118">
        <v>88.063000000000002</v>
      </c>
      <c r="U49" s="118">
        <v>113.85299999999999</v>
      </c>
      <c r="V49" s="118">
        <v>39.875</v>
      </c>
      <c r="W49" s="118">
        <v>78.912000000000006</v>
      </c>
      <c r="X49" s="118">
        <v>107.91800000000001</v>
      </c>
      <c r="Y49" s="118">
        <v>211.46799999999999</v>
      </c>
      <c r="Z49" s="118">
        <v>23.318000000000001</v>
      </c>
      <c r="AA49" s="118">
        <v>67.308999999999997</v>
      </c>
      <c r="AB49" s="118">
        <v>96.018000000000001</v>
      </c>
      <c r="AC49" s="118">
        <v>164.07</v>
      </c>
      <c r="AD49" s="118">
        <v>53.816000000000003</v>
      </c>
      <c r="AE49" s="118">
        <v>240.82900000000001</v>
      </c>
      <c r="AF49" s="118">
        <v>306.39800000000002</v>
      </c>
      <c r="AG49" s="118">
        <v>478.74599999999998</v>
      </c>
      <c r="AH49" s="118">
        <v>101.071</v>
      </c>
      <c r="AI49" s="118">
        <v>208.70599999999999</v>
      </c>
      <c r="AJ49" s="118">
        <v>411.089</v>
      </c>
      <c r="AK49" s="118">
        <v>511.99</v>
      </c>
      <c r="AL49" s="118">
        <v>65.385999999999996</v>
      </c>
      <c r="AM49" s="118">
        <v>317.83199999999999</v>
      </c>
      <c r="AN49" s="118">
        <v>370.34699999999998</v>
      </c>
      <c r="AO49" s="118">
        <v>462.709</v>
      </c>
      <c r="AP49" s="118">
        <v>63.341999999999999</v>
      </c>
      <c r="AQ49" s="118">
        <v>359.29599999999999</v>
      </c>
    </row>
    <row r="50" spans="1:43" ht="16.5" customHeight="1" x14ac:dyDescent="0.2">
      <c r="B50" s="264" t="s">
        <v>345</v>
      </c>
      <c r="C50" s="115">
        <v>-6.149</v>
      </c>
      <c r="D50" s="115">
        <v>-6.5270000000000001</v>
      </c>
      <c r="E50" s="115">
        <v>-3.9249999999999998</v>
      </c>
      <c r="F50" s="115">
        <v>-2.262</v>
      </c>
      <c r="G50" s="115">
        <v>-3.181</v>
      </c>
      <c r="H50" s="115">
        <v>0.124</v>
      </c>
      <c r="I50" s="115">
        <v>4.2190000000000003</v>
      </c>
      <c r="J50" s="115">
        <v>-1.5669999999999999</v>
      </c>
      <c r="K50" s="115">
        <v>-6.2050000000000001</v>
      </c>
      <c r="L50" s="115">
        <v>-9.4969999999999999</v>
      </c>
      <c r="M50" s="115">
        <v>-12.186999999999999</v>
      </c>
      <c r="N50" s="115">
        <v>-3.0939999999999999</v>
      </c>
      <c r="O50" s="115">
        <v>-9.8780000000000001</v>
      </c>
      <c r="P50" s="115">
        <v>-7.3209999999999997</v>
      </c>
      <c r="Q50" s="115">
        <v>-1.597</v>
      </c>
      <c r="R50" s="115">
        <v>-0.122</v>
      </c>
      <c r="S50" s="115">
        <v>-1.3120000000000001</v>
      </c>
      <c r="T50" s="115">
        <v>-2.5459999999999998</v>
      </c>
      <c r="U50" s="115">
        <v>9.9000000000000005E-2</v>
      </c>
      <c r="V50" s="115">
        <v>-0.60899999999999999</v>
      </c>
      <c r="W50" s="115">
        <v>-1.78</v>
      </c>
      <c r="X50" s="115">
        <v>-1.9790000000000001</v>
      </c>
      <c r="Y50" s="115">
        <v>-3.0470000000000002</v>
      </c>
      <c r="Z50" s="115">
        <v>-0.371</v>
      </c>
      <c r="AA50" s="115">
        <v>-0.43</v>
      </c>
      <c r="AB50" s="115">
        <v>-1.7969999999999999</v>
      </c>
      <c r="AC50" s="115">
        <v>-4.468</v>
      </c>
      <c r="AD50" s="115">
        <v>-2.5760000000000001</v>
      </c>
      <c r="AE50" s="115">
        <v>-17.524000000000001</v>
      </c>
      <c r="AF50" s="115">
        <v>-23.547999999999998</v>
      </c>
      <c r="AG50" s="115">
        <v>35.540999999999997</v>
      </c>
      <c r="AH50" s="115">
        <v>-7.19</v>
      </c>
      <c r="AI50" s="115">
        <v>-15.807</v>
      </c>
      <c r="AJ50" s="115">
        <v>-36.774999999999999</v>
      </c>
      <c r="AK50" s="115">
        <v>-33.829000000000001</v>
      </c>
      <c r="AL50" s="115">
        <v>-3.7959999999999998</v>
      </c>
      <c r="AM50" s="115">
        <v>-21.83</v>
      </c>
      <c r="AN50" s="115">
        <v>-28.198</v>
      </c>
      <c r="AO50" s="115">
        <v>-35.790999999999997</v>
      </c>
      <c r="AP50" s="115">
        <v>-6.3739999999999997</v>
      </c>
      <c r="AQ50" s="115">
        <v>-22.055</v>
      </c>
    </row>
    <row r="51" spans="1:43" s="117" customFormat="1" ht="16.5" customHeight="1" x14ac:dyDescent="0.25">
      <c r="A51" s="119"/>
      <c r="B51" s="349" t="s">
        <v>348</v>
      </c>
      <c r="C51" s="350">
        <v>71.200999999999993</v>
      </c>
      <c r="D51" s="350">
        <v>53.94</v>
      </c>
      <c r="E51" s="350">
        <v>63.783000000000001</v>
      </c>
      <c r="F51" s="350">
        <v>58.926000000000002</v>
      </c>
      <c r="G51" s="350">
        <v>105.318</v>
      </c>
      <c r="H51" s="350">
        <v>145.268</v>
      </c>
      <c r="I51" s="350">
        <v>189.09399999999999</v>
      </c>
      <c r="J51" s="350">
        <v>36.496000000000002</v>
      </c>
      <c r="K51" s="350">
        <v>103.33499999999999</v>
      </c>
      <c r="L51" s="350">
        <v>134.57400000000001</v>
      </c>
      <c r="M51" s="350">
        <v>165.29900000000001</v>
      </c>
      <c r="N51" s="350">
        <v>42.210999999999999</v>
      </c>
      <c r="O51" s="350">
        <v>122.57</v>
      </c>
      <c r="P51" s="350">
        <v>162.98099999999999</v>
      </c>
      <c r="Q51" s="350">
        <v>176.149</v>
      </c>
      <c r="R51" s="350">
        <v>7.476</v>
      </c>
      <c r="S51" s="350">
        <v>67.808999999999997</v>
      </c>
      <c r="T51" s="350">
        <v>85.516999999999996</v>
      </c>
      <c r="U51" s="350">
        <v>113.952</v>
      </c>
      <c r="V51" s="350">
        <v>39.265999999999998</v>
      </c>
      <c r="W51" s="350">
        <v>77.132000000000005</v>
      </c>
      <c r="X51" s="350">
        <v>105.93899999999999</v>
      </c>
      <c r="Y51" s="350">
        <v>208.42099999999999</v>
      </c>
      <c r="Z51" s="350">
        <v>22.946999999999999</v>
      </c>
      <c r="AA51" s="350">
        <v>66.879000000000005</v>
      </c>
      <c r="AB51" s="350">
        <v>94.221000000000004</v>
      </c>
      <c r="AC51" s="350">
        <v>159.602</v>
      </c>
      <c r="AD51" s="350">
        <v>51.24</v>
      </c>
      <c r="AE51" s="350">
        <v>223.30500000000001</v>
      </c>
      <c r="AF51" s="350">
        <v>282.85000000000002</v>
      </c>
      <c r="AG51" s="350">
        <v>514.28700000000003</v>
      </c>
      <c r="AH51" s="350">
        <v>93.881</v>
      </c>
      <c r="AI51" s="350">
        <v>192.899</v>
      </c>
      <c r="AJ51" s="350">
        <v>374.31400000000002</v>
      </c>
      <c r="AK51" s="350">
        <v>478.161</v>
      </c>
      <c r="AL51" s="350">
        <v>61.59</v>
      </c>
      <c r="AM51" s="350">
        <v>296.00200000000001</v>
      </c>
      <c r="AN51" s="350">
        <v>342.149</v>
      </c>
      <c r="AO51" s="350">
        <v>426.91800000000001</v>
      </c>
      <c r="AP51" s="350">
        <v>56.968000000000004</v>
      </c>
      <c r="AQ51" s="350">
        <v>337.24099999999999</v>
      </c>
    </row>
    <row r="52" spans="1:43" ht="15.95" customHeight="1" x14ac:dyDescent="0.2">
      <c r="C52" s="353"/>
      <c r="D52" s="353"/>
      <c r="E52" s="353"/>
      <c r="F52" s="353"/>
      <c r="G52" s="353"/>
      <c r="H52" s="353"/>
      <c r="I52" s="353"/>
      <c r="J52" s="353"/>
      <c r="K52" s="353"/>
      <c r="L52" s="353"/>
      <c r="M52" s="353"/>
      <c r="N52" s="353"/>
      <c r="O52" s="353"/>
      <c r="P52" s="353"/>
      <c r="Q52" s="353"/>
      <c r="R52" s="353"/>
      <c r="S52" s="353"/>
      <c r="T52" s="353"/>
      <c r="U52" s="353"/>
      <c r="V52" s="353"/>
      <c r="W52" s="353"/>
      <c r="X52" s="353"/>
      <c r="Y52" s="353"/>
      <c r="Z52" s="353"/>
      <c r="AA52" s="353"/>
      <c r="AB52" s="353"/>
      <c r="AC52" s="353"/>
      <c r="AD52" s="353"/>
      <c r="AE52" s="353"/>
      <c r="AF52" s="353"/>
      <c r="AG52" s="353"/>
      <c r="AH52" s="353"/>
    </row>
    <row r="53" spans="1:43" ht="15.95" customHeight="1" x14ac:dyDescent="0.2">
      <c r="C53" s="185"/>
      <c r="D53" s="185"/>
      <c r="E53" s="185"/>
      <c r="F53" s="185"/>
      <c r="G53" s="185"/>
      <c r="H53" s="185"/>
      <c r="I53" s="185"/>
      <c r="J53" s="185"/>
      <c r="K53" s="185"/>
      <c r="L53" s="185"/>
      <c r="M53" s="185"/>
      <c r="N53" s="185"/>
      <c r="O53" s="185"/>
      <c r="P53" s="185"/>
      <c r="Q53" s="185"/>
      <c r="R53" s="185"/>
      <c r="S53" s="185"/>
      <c r="T53" s="185"/>
      <c r="U53" s="185"/>
      <c r="V53" s="185"/>
      <c r="W53" s="185"/>
      <c r="X53" s="185"/>
      <c r="Y53" s="185"/>
      <c r="Z53" s="185"/>
      <c r="AA53" s="185"/>
      <c r="AB53" s="185"/>
      <c r="AC53" s="185"/>
      <c r="AD53" s="185"/>
      <c r="AE53" s="185"/>
      <c r="AF53" s="185"/>
      <c r="AG53" s="185"/>
      <c r="AH53" s="185"/>
    </row>
  </sheetData>
  <pageMargins left="0.70866141732283472" right="0.70866141732283472" top="0.74803149606299213" bottom="0.74803149606299213" header="0.31496062992125984" footer="0.31496062992125984"/>
  <pageSetup paperSize="9" scale="70" orientation="landscape" r:id="rId1"/>
  <rowBreaks count="1" manualBreakCount="1">
    <brk id="27" min="1" max="30" man="1"/>
  </rowBreaks>
  <colBreaks count="1" manualBreakCount="1">
    <brk id="1" min="29" max="52"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94A0D-62F4-40FC-8F50-E973C858E14B}">
  <dimension ref="A1:CU95"/>
  <sheetViews>
    <sheetView zoomScale="80" zoomScaleNormal="80" zoomScaleSheetLayoutView="50" workbookViewId="0">
      <pane xSplit="1" ySplit="2" topLeftCell="AA61" activePane="bottomRight" state="frozen"/>
      <selection pane="topRight" activeCell="B1" sqref="B1"/>
      <selection pane="bottomLeft" activeCell="A3" sqref="A3"/>
      <selection pane="bottomRight" activeCell="AP1" sqref="AP1:AP1048576"/>
    </sheetView>
  </sheetViews>
  <sheetFormatPr defaultColWidth="12.5703125" defaultRowHeight="11.25" outlineLevelCol="1" x14ac:dyDescent="0.2"/>
  <cols>
    <col min="1" max="1" width="55.5703125" style="260" customWidth="1"/>
    <col min="2" max="16" width="12.5703125" style="260" customWidth="1" outlineLevel="1"/>
    <col min="17" max="17" width="12.5703125" style="260" customWidth="1" outlineLevel="1" collapsed="1"/>
    <col min="18" max="19" width="12.5703125" style="260" customWidth="1" outlineLevel="1"/>
    <col min="20" max="20" width="12.5703125" style="260" customWidth="1" outlineLevel="1" collapsed="1"/>
    <col min="21" max="23" width="12.5703125" style="260" customWidth="1" outlineLevel="1"/>
    <col min="24" max="29" width="12.5703125" style="260" customWidth="1"/>
    <col min="30" max="16383" width="12.5703125" style="260"/>
    <col min="16384" max="16384" width="9.140625" style="260" customWidth="1"/>
  </cols>
  <sheetData>
    <row r="1" spans="1:42" s="2" customFormat="1" ht="38.25" customHeight="1" x14ac:dyDescent="0.2">
      <c r="A1" s="6" t="s">
        <v>188</v>
      </c>
      <c r="B1" s="6"/>
      <c r="C1" s="1"/>
      <c r="D1" s="1"/>
      <c r="E1" s="1"/>
      <c r="F1" s="1"/>
      <c r="G1" s="1"/>
      <c r="H1" s="1"/>
      <c r="I1" s="1"/>
      <c r="J1" s="1"/>
      <c r="K1" s="159"/>
      <c r="L1" s="160"/>
      <c r="M1" s="160"/>
      <c r="N1" s="160"/>
      <c r="O1" s="160"/>
      <c r="P1" s="160"/>
      <c r="Q1" s="160"/>
      <c r="R1" s="160"/>
      <c r="S1" s="160"/>
      <c r="T1" s="160"/>
      <c r="U1" s="160"/>
      <c r="V1" s="160"/>
      <c r="W1" s="160"/>
      <c r="X1" s="160"/>
      <c r="Y1" s="160"/>
      <c r="Z1" s="160"/>
      <c r="AA1" s="160"/>
      <c r="AB1" s="160"/>
      <c r="AC1" s="160"/>
      <c r="AD1" s="160"/>
      <c r="AE1" s="160"/>
      <c r="AF1" s="160"/>
      <c r="AG1" s="160"/>
      <c r="AH1" s="160"/>
      <c r="AI1" s="160"/>
      <c r="AJ1" s="160"/>
      <c r="AK1" s="160"/>
      <c r="AL1" s="160"/>
      <c r="AM1" s="160"/>
      <c r="AN1" s="160"/>
      <c r="AO1" s="160"/>
      <c r="AP1" s="160"/>
    </row>
    <row r="2" spans="1:42" x14ac:dyDescent="0.2">
      <c r="A2" s="5"/>
      <c r="B2" s="5"/>
      <c r="C2" s="158"/>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c r="AP2" s="158"/>
    </row>
    <row r="3" spans="1:42" s="156" customFormat="1" ht="24.75" customHeight="1" x14ac:dyDescent="0.25">
      <c r="A3" s="148" t="s">
        <v>187</v>
      </c>
      <c r="B3" s="369" t="s">
        <v>14</v>
      </c>
      <c r="C3" s="369" t="s">
        <v>15</v>
      </c>
      <c r="D3" s="369" t="s">
        <v>16</v>
      </c>
      <c r="E3" s="369" t="s">
        <v>17</v>
      </c>
      <c r="F3" s="369" t="s">
        <v>18</v>
      </c>
      <c r="G3" s="369" t="s">
        <v>19</v>
      </c>
      <c r="H3" s="369" t="s">
        <v>20</v>
      </c>
      <c r="I3" s="369" t="s">
        <v>21</v>
      </c>
      <c r="J3" s="369" t="s">
        <v>22</v>
      </c>
      <c r="K3" s="369" t="s">
        <v>23</v>
      </c>
      <c r="L3" s="370" t="s">
        <v>24</v>
      </c>
      <c r="M3" s="368" t="s">
        <v>39</v>
      </c>
      <c r="N3" s="368" t="s">
        <v>41</v>
      </c>
      <c r="O3" s="368" t="s">
        <v>43</v>
      </c>
      <c r="P3" s="368" t="s">
        <v>109</v>
      </c>
      <c r="Q3" s="368" t="s">
        <v>112</v>
      </c>
      <c r="R3" s="368" t="s">
        <v>117</v>
      </c>
      <c r="S3" s="368" t="s">
        <v>119</v>
      </c>
      <c r="T3" s="368" t="s">
        <v>134</v>
      </c>
      <c r="U3" s="368" t="s">
        <v>239</v>
      </c>
      <c r="V3" s="368" t="s">
        <v>254</v>
      </c>
      <c r="W3" s="368" t="s">
        <v>258</v>
      </c>
      <c r="X3" s="368" t="s">
        <v>260</v>
      </c>
      <c r="Y3" s="368" t="s">
        <v>274</v>
      </c>
      <c r="Z3" s="368" t="s">
        <v>280</v>
      </c>
      <c r="AA3" s="378" t="s">
        <v>301</v>
      </c>
      <c r="AB3" s="378" t="s">
        <v>304</v>
      </c>
      <c r="AC3" s="378" t="s">
        <v>309</v>
      </c>
      <c r="AD3" s="378" t="s">
        <v>314</v>
      </c>
      <c r="AE3" s="378" t="s">
        <v>321</v>
      </c>
      <c r="AF3" s="378" t="s">
        <v>349</v>
      </c>
      <c r="AG3" s="378" t="s">
        <v>360</v>
      </c>
      <c r="AH3" s="378" t="s">
        <v>362</v>
      </c>
      <c r="AI3" s="378" t="s">
        <v>367</v>
      </c>
      <c r="AJ3" s="378" t="s">
        <v>368</v>
      </c>
      <c r="AK3" s="378" t="s">
        <v>372</v>
      </c>
      <c r="AL3" s="378" t="s">
        <v>376</v>
      </c>
      <c r="AM3" s="378" t="s">
        <v>380</v>
      </c>
      <c r="AN3" s="378" t="s">
        <v>386</v>
      </c>
      <c r="AO3" s="378" t="s">
        <v>391</v>
      </c>
      <c r="AP3" s="378" t="s">
        <v>396</v>
      </c>
    </row>
    <row r="4" spans="1:42" s="147" customFormat="1" x14ac:dyDescent="0.2">
      <c r="A4" s="155" t="s">
        <v>183</v>
      </c>
      <c r="B4" s="155"/>
      <c r="C4" s="154"/>
      <c r="D4" s="154"/>
      <c r="E4" s="154"/>
      <c r="F4" s="154"/>
      <c r="G4" s="154"/>
      <c r="H4" s="154"/>
      <c r="I4" s="154"/>
      <c r="J4" s="154"/>
      <c r="K4" s="154"/>
      <c r="L4" s="154"/>
      <c r="M4" s="154"/>
      <c r="N4" s="154"/>
      <c r="O4" s="154"/>
      <c r="P4" s="154"/>
      <c r="Q4" s="154"/>
      <c r="R4" s="154"/>
      <c r="S4" s="154"/>
      <c r="T4" s="154"/>
      <c r="U4" s="154"/>
      <c r="V4" s="154"/>
      <c r="W4" s="154"/>
      <c r="X4" s="154"/>
      <c r="Y4" s="154"/>
      <c r="Z4" s="154"/>
    </row>
    <row r="5" spans="1:42" ht="22.5" x14ac:dyDescent="0.2">
      <c r="A5" s="120" t="s">
        <v>328</v>
      </c>
      <c r="B5" s="138">
        <v>1087.73</v>
      </c>
      <c r="C5" s="138">
        <v>1294.586</v>
      </c>
      <c r="D5" s="138">
        <v>1299.0139999999999</v>
      </c>
      <c r="E5" s="138">
        <v>1520.4860000000001</v>
      </c>
      <c r="F5" s="138">
        <v>1288.6880000000001</v>
      </c>
      <c r="G5" s="138">
        <v>1094.2180000000001</v>
      </c>
      <c r="H5" s="138">
        <v>1256.481</v>
      </c>
      <c r="I5" s="138">
        <v>1341.425</v>
      </c>
      <c r="J5" s="138">
        <v>1298.731</v>
      </c>
      <c r="K5" s="138">
        <v>1557.3720000000001</v>
      </c>
      <c r="L5" s="138">
        <v>1588.3489999999999</v>
      </c>
      <c r="M5" s="138">
        <v>1589.039</v>
      </c>
      <c r="N5" s="138">
        <v>1460.731</v>
      </c>
      <c r="O5" s="138">
        <v>1531.3789999999999</v>
      </c>
      <c r="P5" s="138">
        <v>2101.346</v>
      </c>
      <c r="Q5" s="138">
        <v>2095.4070000000002</v>
      </c>
      <c r="R5" s="138">
        <v>3084.5540000000001</v>
      </c>
      <c r="S5" s="138">
        <v>3010.9290000000001</v>
      </c>
      <c r="T5" s="138">
        <v>3961.8119999999999</v>
      </c>
      <c r="U5" s="138">
        <v>3918.1869999999999</v>
      </c>
      <c r="V5" s="138">
        <v>4739.3509999999997</v>
      </c>
      <c r="W5" s="138">
        <v>4946.9989999999998</v>
      </c>
      <c r="X5" s="138">
        <v>5005.0519999999997</v>
      </c>
      <c r="Y5" s="138">
        <v>4865.4449999999997</v>
      </c>
      <c r="Z5" s="138">
        <v>4321.116</v>
      </c>
      <c r="AA5" s="138">
        <v>4911.3760000000002</v>
      </c>
      <c r="AB5" s="138">
        <v>5271.3649999999998</v>
      </c>
      <c r="AC5" s="138">
        <v>5304.3</v>
      </c>
      <c r="AD5" s="138">
        <v>5760.4139999999998</v>
      </c>
      <c r="AE5" s="138">
        <v>5815.7070000000003</v>
      </c>
      <c r="AF5" s="138">
        <v>6103.5609999999997</v>
      </c>
      <c r="AG5" s="138">
        <v>5481.1369999999997</v>
      </c>
      <c r="AH5" s="138">
        <v>5116.3209999999999</v>
      </c>
      <c r="AI5" s="138">
        <v>4137.8580000000002</v>
      </c>
      <c r="AJ5" s="379">
        <v>4039.5810000000001</v>
      </c>
      <c r="AK5" s="379">
        <v>3838.0790000000002</v>
      </c>
      <c r="AL5" s="379">
        <v>4215.2330000000002</v>
      </c>
      <c r="AM5" s="379">
        <v>3873.6039999999998</v>
      </c>
      <c r="AN5" s="379">
        <v>4371.7979999999998</v>
      </c>
      <c r="AO5" s="379">
        <v>4287.3469999999998</v>
      </c>
      <c r="AP5" s="379">
        <v>3550.578</v>
      </c>
    </row>
    <row r="6" spans="1:42" x14ac:dyDescent="0.2">
      <c r="A6" s="264" t="s">
        <v>329</v>
      </c>
      <c r="B6" s="138">
        <v>479.88200000000001</v>
      </c>
      <c r="C6" s="138">
        <v>470.49299999999999</v>
      </c>
      <c r="D6" s="138">
        <v>435.53699999999998</v>
      </c>
      <c r="E6" s="138">
        <v>411.077</v>
      </c>
      <c r="F6" s="138">
        <v>450.83100000000002</v>
      </c>
      <c r="G6" s="138">
        <v>482.96899999999999</v>
      </c>
      <c r="H6" s="138">
        <v>510.10700000000003</v>
      </c>
      <c r="I6" s="138">
        <v>553.16800000000001</v>
      </c>
      <c r="J6" s="138">
        <v>453.72399999999999</v>
      </c>
      <c r="K6" s="138">
        <v>402.03399999999999</v>
      </c>
      <c r="L6" s="138">
        <v>118.696</v>
      </c>
      <c r="M6" s="138">
        <v>108.863</v>
      </c>
      <c r="N6" s="138">
        <v>108.126</v>
      </c>
      <c r="O6" s="138">
        <v>90.263999999999996</v>
      </c>
      <c r="P6" s="138">
        <v>93.403000000000006</v>
      </c>
      <c r="Q6" s="138">
        <v>93.634</v>
      </c>
      <c r="R6" s="138">
        <v>94.91</v>
      </c>
      <c r="S6" s="138">
        <v>112.539</v>
      </c>
      <c r="T6" s="138">
        <v>197.005</v>
      </c>
      <c r="U6" s="138">
        <v>204.97499999999999</v>
      </c>
      <c r="V6" s="138">
        <v>243.36</v>
      </c>
      <c r="W6" s="138">
        <v>211.654</v>
      </c>
      <c r="X6" s="138">
        <v>140.68299999999999</v>
      </c>
      <c r="Y6" s="138">
        <v>162.76300000000001</v>
      </c>
      <c r="Z6" s="138">
        <v>176.82599999999999</v>
      </c>
      <c r="AA6" s="138">
        <v>210.68</v>
      </c>
      <c r="AB6" s="138">
        <v>222.965</v>
      </c>
      <c r="AC6" s="138">
        <v>329.11200000000002</v>
      </c>
      <c r="AD6" s="138">
        <v>304.745</v>
      </c>
      <c r="AE6" s="138">
        <v>518.54999999999995</v>
      </c>
      <c r="AF6" s="138">
        <v>547.64</v>
      </c>
      <c r="AG6" s="138">
        <v>416.255</v>
      </c>
      <c r="AH6" s="138">
        <v>410.678</v>
      </c>
      <c r="AI6" s="138">
        <v>433.39800000000002</v>
      </c>
      <c r="AJ6" s="379">
        <v>458.92099999999999</v>
      </c>
      <c r="AK6" s="379">
        <v>504.75099999999998</v>
      </c>
      <c r="AL6" s="379">
        <v>351.32499999999999</v>
      </c>
      <c r="AM6" s="379">
        <v>600.31500000000005</v>
      </c>
      <c r="AN6" s="379">
        <v>404.53199999999998</v>
      </c>
      <c r="AO6" s="379">
        <v>591.89499999999998</v>
      </c>
      <c r="AP6" s="379">
        <v>447.07600000000002</v>
      </c>
    </row>
    <row r="7" spans="1:42" x14ac:dyDescent="0.2">
      <c r="A7" s="145" t="s">
        <v>177</v>
      </c>
      <c r="B7" s="138">
        <v>480.22199999999998</v>
      </c>
      <c r="C7" s="138">
        <v>470.62700000000001</v>
      </c>
      <c r="D7" s="138">
        <v>435.88600000000002</v>
      </c>
      <c r="E7" s="138">
        <v>411.12799999999999</v>
      </c>
      <c r="F7" s="138">
        <v>451.089</v>
      </c>
      <c r="G7" s="138">
        <v>483.61700000000002</v>
      </c>
      <c r="H7" s="138">
        <v>510.68299999999999</v>
      </c>
      <c r="I7" s="138">
        <v>553.93600000000004</v>
      </c>
      <c r="J7" s="138">
        <v>454.053</v>
      </c>
      <c r="K7" s="138">
        <v>402.40600000000001</v>
      </c>
      <c r="L7" s="138">
        <v>118.822</v>
      </c>
      <c r="M7" s="138">
        <v>109.006</v>
      </c>
      <c r="N7" s="138">
        <v>108.235</v>
      </c>
      <c r="O7" s="138">
        <v>90.353999999999999</v>
      </c>
      <c r="P7" s="138">
        <v>93.498000000000005</v>
      </c>
      <c r="Q7" s="138">
        <v>93.741</v>
      </c>
      <c r="R7" s="138">
        <v>95.010999999999996</v>
      </c>
      <c r="S7" s="138">
        <v>112.652</v>
      </c>
      <c r="T7" s="138">
        <v>197.14599999999999</v>
      </c>
      <c r="U7" s="138">
        <v>205.142</v>
      </c>
      <c r="V7" s="138">
        <v>243.578</v>
      </c>
      <c r="W7" s="138">
        <v>211.80600000000001</v>
      </c>
      <c r="X7" s="138">
        <v>140.881</v>
      </c>
      <c r="Y7" s="138">
        <v>163.06700000000001</v>
      </c>
      <c r="Z7" s="138">
        <v>177.08600000000001</v>
      </c>
      <c r="AA7" s="138">
        <v>210.95099999999999</v>
      </c>
      <c r="AB7" s="138">
        <v>223.23400000000001</v>
      </c>
      <c r="AC7" s="138">
        <v>329.392</v>
      </c>
      <c r="AD7" s="138">
        <v>305.04700000000003</v>
      </c>
      <c r="AE7" s="138">
        <v>518.85199999999998</v>
      </c>
      <c r="AF7" s="138">
        <v>547.93899999999996</v>
      </c>
      <c r="AG7" s="138">
        <v>416.52800000000002</v>
      </c>
      <c r="AH7" s="138">
        <v>411.02</v>
      </c>
      <c r="AI7" s="138">
        <v>433.62099999999998</v>
      </c>
      <c r="AJ7" s="379">
        <v>459.161</v>
      </c>
      <c r="AK7" s="379">
        <v>505.03199999999998</v>
      </c>
      <c r="AL7" s="379">
        <v>351.43400000000003</v>
      </c>
      <c r="AM7" s="379">
        <v>600.44399999999996</v>
      </c>
      <c r="AN7" s="379">
        <v>404.661</v>
      </c>
      <c r="AO7" s="379">
        <v>592.03</v>
      </c>
      <c r="AP7" s="379">
        <v>447.17</v>
      </c>
    </row>
    <row r="8" spans="1:42" x14ac:dyDescent="0.2">
      <c r="A8" s="145" t="s">
        <v>186</v>
      </c>
      <c r="B8" s="138">
        <v>-0.34</v>
      </c>
      <c r="C8" s="138">
        <v>-0.13400000000000001</v>
      </c>
      <c r="D8" s="138">
        <v>-0.34899999999999998</v>
      </c>
      <c r="E8" s="138">
        <v>-5.0999999999999997E-2</v>
      </c>
      <c r="F8" s="138">
        <v>-0.25800000000000001</v>
      </c>
      <c r="G8" s="138">
        <v>-0.64800000000000002</v>
      </c>
      <c r="H8" s="138">
        <v>-0.57599999999999996</v>
      </c>
      <c r="I8" s="138">
        <v>-0.76800000000000002</v>
      </c>
      <c r="J8" s="138">
        <v>-0.32900000000000001</v>
      </c>
      <c r="K8" s="138">
        <v>-0.372</v>
      </c>
      <c r="L8" s="138">
        <v>-0.126</v>
      </c>
      <c r="M8" s="138">
        <v>-0.14299999999999999</v>
      </c>
      <c r="N8" s="138">
        <v>-0.109</v>
      </c>
      <c r="O8" s="138">
        <v>-0.09</v>
      </c>
      <c r="P8" s="138">
        <v>-9.5000000000000001E-2</v>
      </c>
      <c r="Q8" s="138">
        <v>-0.107</v>
      </c>
      <c r="R8" s="138">
        <v>-0.10100000000000001</v>
      </c>
      <c r="S8" s="138">
        <v>-0.113</v>
      </c>
      <c r="T8" s="138">
        <v>-0.14099999999999999</v>
      </c>
      <c r="U8" s="138">
        <v>-0.16700000000000001</v>
      </c>
      <c r="V8" s="138">
        <v>-0.218</v>
      </c>
      <c r="W8" s="138">
        <v>-0.152</v>
      </c>
      <c r="X8" s="138">
        <v>-0.19800000000000001</v>
      </c>
      <c r="Y8" s="138">
        <v>-0.30399999999999999</v>
      </c>
      <c r="Z8" s="138">
        <v>-0.26</v>
      </c>
      <c r="AA8" s="138">
        <v>-0.27100000000000002</v>
      </c>
      <c r="AB8" s="138">
        <v>-0.26900000000000002</v>
      </c>
      <c r="AC8" s="138">
        <v>-0.28000000000000003</v>
      </c>
      <c r="AD8" s="138">
        <v>-0.30199999999999999</v>
      </c>
      <c r="AE8" s="138">
        <v>-0.30199999999999999</v>
      </c>
      <c r="AF8" s="138">
        <v>-0.29899999999999999</v>
      </c>
      <c r="AG8" s="138">
        <v>-0.27300000000000002</v>
      </c>
      <c r="AH8" s="138">
        <v>-0.34200000000000003</v>
      </c>
      <c r="AI8" s="138">
        <v>-0.223</v>
      </c>
      <c r="AJ8" s="379">
        <v>-0.24</v>
      </c>
      <c r="AK8" s="379">
        <v>-0.28100000000000003</v>
      </c>
      <c r="AL8" s="379">
        <v>-0.109</v>
      </c>
      <c r="AM8" s="379">
        <v>-0.129</v>
      </c>
      <c r="AN8" s="379">
        <v>-0.129</v>
      </c>
      <c r="AO8" s="379">
        <v>-0.13500000000000001</v>
      </c>
      <c r="AP8" s="379">
        <v>-9.4E-2</v>
      </c>
    </row>
    <row r="9" spans="1:42" x14ac:dyDescent="0.2">
      <c r="A9" s="264" t="s">
        <v>178</v>
      </c>
      <c r="B9" s="138">
        <v>7089.8090000000002</v>
      </c>
      <c r="C9" s="138">
        <v>6998.027</v>
      </c>
      <c r="D9" s="138">
        <v>6997.3819999999996</v>
      </c>
      <c r="E9" s="138">
        <v>7004.7079999999996</v>
      </c>
      <c r="F9" s="138">
        <v>6974.1540000000005</v>
      </c>
      <c r="G9" s="138">
        <v>6989.0990000000002</v>
      </c>
      <c r="H9" s="138">
        <v>6994.4660000000003</v>
      </c>
      <c r="I9" s="138">
        <v>6935.3419999999996</v>
      </c>
      <c r="J9" s="138">
        <v>7058.9629999999997</v>
      </c>
      <c r="K9" s="138">
        <v>7080.8959999999997</v>
      </c>
      <c r="L9" s="138">
        <v>7148.433</v>
      </c>
      <c r="M9" s="138">
        <v>7264.3090000000002</v>
      </c>
      <c r="N9" s="138">
        <v>7280.8459999999995</v>
      </c>
      <c r="O9" s="138">
        <v>7496.0219999999999</v>
      </c>
      <c r="P9" s="138">
        <v>7604.6850000000004</v>
      </c>
      <c r="Q9" s="138">
        <v>7759.8270000000002</v>
      </c>
      <c r="R9" s="138">
        <v>7686.7269999999999</v>
      </c>
      <c r="S9" s="138">
        <v>7749.0169999999998</v>
      </c>
      <c r="T9" s="138">
        <v>9644.9359999999997</v>
      </c>
      <c r="U9" s="138">
        <v>9824.5069999999996</v>
      </c>
      <c r="V9" s="138">
        <v>10071.406000000001</v>
      </c>
      <c r="W9" s="138">
        <v>10266.959999999999</v>
      </c>
      <c r="X9" s="138">
        <v>10587.120999999999</v>
      </c>
      <c r="Y9" s="138">
        <v>12108.663</v>
      </c>
      <c r="Z9" s="138">
        <v>12620.218000000001</v>
      </c>
      <c r="AA9" s="138">
        <v>12925.322</v>
      </c>
      <c r="AB9" s="138">
        <v>13072.986000000001</v>
      </c>
      <c r="AC9" s="138">
        <v>13137.662</v>
      </c>
      <c r="AD9" s="138">
        <v>13431.757</v>
      </c>
      <c r="AE9" s="138">
        <v>13666.067999999999</v>
      </c>
      <c r="AF9" s="138">
        <v>13734.601000000001</v>
      </c>
      <c r="AG9" s="138">
        <v>13859.873</v>
      </c>
      <c r="AH9" s="138">
        <v>14399.307000000001</v>
      </c>
      <c r="AI9" s="138">
        <v>15739.316999999999</v>
      </c>
      <c r="AJ9" s="379">
        <v>16363.648999999999</v>
      </c>
      <c r="AK9" s="379">
        <v>16923.300999999999</v>
      </c>
      <c r="AL9" s="379">
        <v>17481.509999999998</v>
      </c>
      <c r="AM9" s="379">
        <v>18212.044999999998</v>
      </c>
      <c r="AN9" s="379">
        <v>18705.473999999998</v>
      </c>
      <c r="AO9" s="379">
        <v>19316.988000000001</v>
      </c>
      <c r="AP9" s="379">
        <v>19653.973000000002</v>
      </c>
    </row>
    <row r="10" spans="1:42" x14ac:dyDescent="0.2">
      <c r="A10" s="145" t="s">
        <v>177</v>
      </c>
      <c r="B10" s="138">
        <v>8312.0949999999993</v>
      </c>
      <c r="C10" s="138">
        <v>7994.4210000000003</v>
      </c>
      <c r="D10" s="138">
        <v>7900.7830000000004</v>
      </c>
      <c r="E10" s="138">
        <v>7876.3339999999998</v>
      </c>
      <c r="F10" s="138">
        <v>7826.0460000000003</v>
      </c>
      <c r="G10" s="138">
        <v>7787.82</v>
      </c>
      <c r="H10" s="138">
        <v>7641.2179999999998</v>
      </c>
      <c r="I10" s="138">
        <v>7500.9369999999999</v>
      </c>
      <c r="J10" s="138">
        <v>7611.8950000000004</v>
      </c>
      <c r="K10" s="138">
        <v>7618.732</v>
      </c>
      <c r="L10" s="138">
        <v>7627.4780000000001</v>
      </c>
      <c r="M10" s="138">
        <v>7719.0209999999997</v>
      </c>
      <c r="N10" s="138">
        <v>7721.0630000000001</v>
      </c>
      <c r="O10" s="138">
        <v>7905.0709999999999</v>
      </c>
      <c r="P10" s="138">
        <v>7938.3180000000002</v>
      </c>
      <c r="Q10" s="138">
        <v>8125.6409999999996</v>
      </c>
      <c r="R10" s="138">
        <v>8048.9369999999999</v>
      </c>
      <c r="S10" s="138">
        <v>8111.1390000000001</v>
      </c>
      <c r="T10" s="138">
        <v>10033.329</v>
      </c>
      <c r="U10" s="138">
        <v>10208.16</v>
      </c>
      <c r="V10" s="138">
        <v>10421.811</v>
      </c>
      <c r="W10" s="138">
        <v>10593.65</v>
      </c>
      <c r="X10" s="138">
        <v>10903.453</v>
      </c>
      <c r="Y10" s="138">
        <v>12434.554</v>
      </c>
      <c r="Z10" s="138">
        <v>12944.223</v>
      </c>
      <c r="AA10" s="138">
        <v>13243.977000000001</v>
      </c>
      <c r="AB10" s="138">
        <v>13397.343000000001</v>
      </c>
      <c r="AC10" s="138">
        <v>13455.008</v>
      </c>
      <c r="AD10" s="138">
        <v>13747.284</v>
      </c>
      <c r="AE10" s="138">
        <v>13990.221</v>
      </c>
      <c r="AF10" s="138">
        <v>14063.562</v>
      </c>
      <c r="AG10" s="138">
        <v>14197.083000000001</v>
      </c>
      <c r="AH10" s="138">
        <v>14726.707</v>
      </c>
      <c r="AI10" s="138">
        <v>16071.366</v>
      </c>
      <c r="AJ10" s="379">
        <v>16721.41</v>
      </c>
      <c r="AK10" s="379">
        <v>17295.884999999998</v>
      </c>
      <c r="AL10" s="379">
        <v>17834.503000000001</v>
      </c>
      <c r="AM10" s="379">
        <v>18588.643</v>
      </c>
      <c r="AN10" s="379">
        <v>19093.449000000001</v>
      </c>
      <c r="AO10" s="379">
        <v>19717.559000000001</v>
      </c>
      <c r="AP10" s="379">
        <v>20060.781999999999</v>
      </c>
    </row>
    <row r="11" spans="1:42" x14ac:dyDescent="0.2">
      <c r="A11" s="139" t="s">
        <v>172</v>
      </c>
      <c r="B11" s="138">
        <v>4211.5540000000001</v>
      </c>
      <c r="C11" s="138">
        <v>3880.973</v>
      </c>
      <c r="D11" s="138">
        <v>3917.3969999999999</v>
      </c>
      <c r="E11" s="138">
        <v>3901.4839999999999</v>
      </c>
      <c r="F11" s="138">
        <v>3911.0369999999998</v>
      </c>
      <c r="G11" s="138">
        <v>3834.4780000000001</v>
      </c>
      <c r="H11" s="138">
        <v>3705.0450000000001</v>
      </c>
      <c r="I11" s="138">
        <v>3555.8229999999999</v>
      </c>
      <c r="J11" s="138">
        <v>3621.5970000000002</v>
      </c>
      <c r="K11" s="138">
        <v>3561.482</v>
      </c>
      <c r="L11" s="138">
        <v>3540.422</v>
      </c>
      <c r="M11" s="138">
        <v>3593.08</v>
      </c>
      <c r="N11" s="138">
        <v>3565.73</v>
      </c>
      <c r="O11" s="138">
        <v>3661.5010000000002</v>
      </c>
      <c r="P11" s="138">
        <v>3646.2629999999999</v>
      </c>
      <c r="Q11" s="138">
        <v>3823.6</v>
      </c>
      <c r="R11" s="138">
        <v>3751.6790000000001</v>
      </c>
      <c r="S11" s="138">
        <v>3702.4180000000001</v>
      </c>
      <c r="T11" s="138">
        <v>4631.7179999999998</v>
      </c>
      <c r="U11" s="138">
        <v>4720.7889999999998</v>
      </c>
      <c r="V11" s="138">
        <v>4772.7039999999997</v>
      </c>
      <c r="W11" s="138">
        <v>4783.9030000000002</v>
      </c>
      <c r="X11" s="138">
        <v>4996.0349999999999</v>
      </c>
      <c r="Y11" s="138">
        <v>5884.558</v>
      </c>
      <c r="Z11" s="138">
        <v>6213.4560000000001</v>
      </c>
      <c r="AA11" s="138">
        <v>6321.6509999999998</v>
      </c>
      <c r="AB11" s="138">
        <v>6345.7250000000004</v>
      </c>
      <c r="AC11" s="138">
        <v>6269.2929999999997</v>
      </c>
      <c r="AD11" s="138">
        <v>6454.4049999999997</v>
      </c>
      <c r="AE11" s="138">
        <v>6525.9679999999998</v>
      </c>
      <c r="AF11" s="138">
        <v>6437.8</v>
      </c>
      <c r="AG11" s="138">
        <v>6412.7979999999998</v>
      </c>
      <c r="AH11" s="138">
        <v>6703.6239999999998</v>
      </c>
      <c r="AI11" s="138">
        <v>7156.585</v>
      </c>
      <c r="AJ11" s="379">
        <v>7471.2150000000001</v>
      </c>
      <c r="AK11" s="379">
        <v>7719.48</v>
      </c>
      <c r="AL11" s="379">
        <v>7914.6809999999996</v>
      </c>
      <c r="AM11" s="379">
        <v>8229.0619999999999</v>
      </c>
      <c r="AN11" s="379">
        <v>8318.2780000000002</v>
      </c>
      <c r="AO11" s="379">
        <v>8641.0589999999993</v>
      </c>
      <c r="AP11" s="379">
        <v>8684.1740000000009</v>
      </c>
    </row>
    <row r="12" spans="1:42" x14ac:dyDescent="0.2">
      <c r="A12" s="139" t="s">
        <v>170</v>
      </c>
      <c r="B12" s="138">
        <v>3118.4070000000002</v>
      </c>
      <c r="C12" s="138">
        <v>3123.04</v>
      </c>
      <c r="D12" s="138">
        <v>3190.7240000000002</v>
      </c>
      <c r="E12" s="138">
        <v>3258.5970000000002</v>
      </c>
      <c r="F12" s="138">
        <v>3327.576</v>
      </c>
      <c r="G12" s="138">
        <v>3408.8290000000002</v>
      </c>
      <c r="H12" s="138">
        <v>3470.1529999999998</v>
      </c>
      <c r="I12" s="138">
        <v>3515.7069999999999</v>
      </c>
      <c r="J12" s="138">
        <v>3588.0070000000001</v>
      </c>
      <c r="K12" s="138">
        <v>3663.471</v>
      </c>
      <c r="L12" s="138">
        <v>3726.5309999999999</v>
      </c>
      <c r="M12" s="138">
        <v>3780.7289999999998</v>
      </c>
      <c r="N12" s="138">
        <v>3842.0830000000001</v>
      </c>
      <c r="O12" s="138">
        <v>3931.491</v>
      </c>
      <c r="P12" s="138">
        <v>4013.4879999999998</v>
      </c>
      <c r="Q12" s="138">
        <v>4016.0619999999999</v>
      </c>
      <c r="R12" s="138">
        <v>4002.5929999999998</v>
      </c>
      <c r="S12" s="138">
        <v>4119.38</v>
      </c>
      <c r="T12" s="138">
        <v>5027.5929999999998</v>
      </c>
      <c r="U12" s="138">
        <v>5126.6019999999999</v>
      </c>
      <c r="V12" s="138">
        <v>5304.7510000000002</v>
      </c>
      <c r="W12" s="138">
        <v>5487.4080000000004</v>
      </c>
      <c r="X12" s="138">
        <v>5621.0709999999999</v>
      </c>
      <c r="Y12" s="138">
        <v>6242.1019999999999</v>
      </c>
      <c r="Z12" s="138">
        <v>6445.0230000000001</v>
      </c>
      <c r="AA12" s="138">
        <v>6635.4549999999999</v>
      </c>
      <c r="AB12" s="138">
        <v>6743.4440000000004</v>
      </c>
      <c r="AC12" s="138">
        <v>6850.741</v>
      </c>
      <c r="AD12" s="138">
        <v>6945.7659999999996</v>
      </c>
      <c r="AE12" s="138">
        <v>7107.1639999999998</v>
      </c>
      <c r="AF12" s="138">
        <v>7235.3140000000003</v>
      </c>
      <c r="AG12" s="138">
        <v>7394.8</v>
      </c>
      <c r="AH12" s="138">
        <v>7632.509</v>
      </c>
      <c r="AI12" s="138">
        <v>8469.0630000000001</v>
      </c>
      <c r="AJ12" s="379">
        <v>8734.9889999999996</v>
      </c>
      <c r="AK12" s="379">
        <v>9023.3760000000002</v>
      </c>
      <c r="AL12" s="379">
        <v>9347.5730000000003</v>
      </c>
      <c r="AM12" s="379">
        <v>9667.777</v>
      </c>
      <c r="AN12" s="379">
        <v>9992.4459999999999</v>
      </c>
      <c r="AO12" s="379">
        <v>10288.106</v>
      </c>
      <c r="AP12" s="379">
        <v>10573.285</v>
      </c>
    </row>
    <row r="13" spans="1:42" x14ac:dyDescent="0.2">
      <c r="A13" s="139" t="s">
        <v>171</v>
      </c>
      <c r="B13" s="138">
        <v>665.7</v>
      </c>
      <c r="C13" s="138">
        <v>670.447</v>
      </c>
      <c r="D13" s="138">
        <v>792.66200000000003</v>
      </c>
      <c r="E13" s="138">
        <v>716.25300000000004</v>
      </c>
      <c r="F13" s="138">
        <v>587.43299999999999</v>
      </c>
      <c r="G13" s="138">
        <v>544.51300000000003</v>
      </c>
      <c r="H13" s="138">
        <v>466.02</v>
      </c>
      <c r="I13" s="138">
        <v>429.40699999999998</v>
      </c>
      <c r="J13" s="138">
        <v>402.291</v>
      </c>
      <c r="K13" s="138">
        <v>393.779</v>
      </c>
      <c r="L13" s="138">
        <v>360.52499999999998</v>
      </c>
      <c r="M13" s="138">
        <v>345.21199999999999</v>
      </c>
      <c r="N13" s="138">
        <v>313.25</v>
      </c>
      <c r="O13" s="138">
        <v>312.07900000000001</v>
      </c>
      <c r="P13" s="138">
        <v>278.56700000000001</v>
      </c>
      <c r="Q13" s="138">
        <v>285.97899999999998</v>
      </c>
      <c r="R13" s="138">
        <v>294.66500000000002</v>
      </c>
      <c r="S13" s="138">
        <v>289.34100000000001</v>
      </c>
      <c r="T13" s="138">
        <v>374.01799999999997</v>
      </c>
      <c r="U13" s="138">
        <v>360.76900000000001</v>
      </c>
      <c r="V13" s="138">
        <v>344.35599999999999</v>
      </c>
      <c r="W13" s="138">
        <v>322.339</v>
      </c>
      <c r="X13" s="138">
        <v>286.34699999999998</v>
      </c>
      <c r="Y13" s="138">
        <v>307.89400000000001</v>
      </c>
      <c r="Z13" s="138">
        <v>285.74400000000003</v>
      </c>
      <c r="AA13" s="138">
        <v>286.87099999999998</v>
      </c>
      <c r="AB13" s="138">
        <v>308.17399999999998</v>
      </c>
      <c r="AC13" s="138">
        <v>334.97399999999999</v>
      </c>
      <c r="AD13" s="138">
        <v>347.113</v>
      </c>
      <c r="AE13" s="138">
        <v>357.089</v>
      </c>
      <c r="AF13" s="138">
        <v>390.44799999999998</v>
      </c>
      <c r="AG13" s="138">
        <v>389.48500000000001</v>
      </c>
      <c r="AH13" s="138">
        <v>390.57400000000001</v>
      </c>
      <c r="AI13" s="138">
        <v>445.71800000000002</v>
      </c>
      <c r="AJ13" s="379">
        <v>515.20600000000002</v>
      </c>
      <c r="AK13" s="379">
        <v>553.029</v>
      </c>
      <c r="AL13" s="379">
        <v>572.24900000000002</v>
      </c>
      <c r="AM13" s="379">
        <v>691.80399999999997</v>
      </c>
      <c r="AN13" s="379">
        <v>782.72500000000002</v>
      </c>
      <c r="AO13" s="379">
        <v>788.39400000000001</v>
      </c>
      <c r="AP13" s="379">
        <v>803.32299999999998</v>
      </c>
    </row>
    <row r="14" spans="1:42" x14ac:dyDescent="0.2">
      <c r="A14" s="139" t="s">
        <v>176</v>
      </c>
      <c r="B14" s="138">
        <v>316.43400000000003</v>
      </c>
      <c r="C14" s="138">
        <v>319.96100000000001</v>
      </c>
      <c r="D14" s="138">
        <v>0</v>
      </c>
      <c r="E14" s="138">
        <v>0</v>
      </c>
      <c r="F14" s="138">
        <v>0</v>
      </c>
      <c r="G14" s="138">
        <v>0</v>
      </c>
      <c r="H14" s="138">
        <v>0</v>
      </c>
      <c r="I14" s="138">
        <v>0</v>
      </c>
      <c r="J14" s="138">
        <v>0</v>
      </c>
      <c r="K14" s="138">
        <v>0</v>
      </c>
      <c r="L14" s="138">
        <v>0</v>
      </c>
      <c r="M14" s="287">
        <v>0</v>
      </c>
      <c r="N14" s="287">
        <v>0</v>
      </c>
      <c r="O14" s="287">
        <v>0</v>
      </c>
      <c r="P14" s="287">
        <v>0</v>
      </c>
      <c r="Q14" s="287">
        <v>0</v>
      </c>
      <c r="R14" s="287">
        <v>0</v>
      </c>
      <c r="S14" s="287">
        <v>0</v>
      </c>
      <c r="T14" s="287">
        <v>0</v>
      </c>
      <c r="U14" s="287">
        <v>0</v>
      </c>
      <c r="V14" s="287">
        <v>0</v>
      </c>
      <c r="W14" s="287">
        <v>0</v>
      </c>
      <c r="X14" s="287">
        <v>0</v>
      </c>
      <c r="Y14" s="287">
        <v>0</v>
      </c>
      <c r="Z14" s="287">
        <v>0</v>
      </c>
      <c r="AA14" s="287">
        <v>0</v>
      </c>
      <c r="AB14" s="287">
        <v>0</v>
      </c>
      <c r="AC14" s="287">
        <v>0</v>
      </c>
      <c r="AD14" s="287">
        <v>0</v>
      </c>
      <c r="AE14" s="287">
        <v>0</v>
      </c>
      <c r="AF14" s="287">
        <v>0</v>
      </c>
      <c r="AG14" s="287">
        <v>0</v>
      </c>
      <c r="AH14" s="287" t="s">
        <v>40</v>
      </c>
      <c r="AI14" s="287" t="s">
        <v>40</v>
      </c>
      <c r="AJ14" s="380" t="s">
        <v>40</v>
      </c>
      <c r="AK14" s="380">
        <v>0</v>
      </c>
      <c r="AL14" s="380">
        <v>0</v>
      </c>
      <c r="AM14" s="380">
        <v>0</v>
      </c>
      <c r="AN14" s="380">
        <v>0</v>
      </c>
      <c r="AO14" s="380">
        <v>0</v>
      </c>
      <c r="AP14" s="380">
        <v>0</v>
      </c>
    </row>
    <row r="15" spans="1:42" x14ac:dyDescent="0.2">
      <c r="A15" s="145" t="s">
        <v>185</v>
      </c>
      <c r="B15" s="138">
        <v>-1222.2860000000001</v>
      </c>
      <c r="C15" s="138">
        <v>-996.39400000000001</v>
      </c>
      <c r="D15" s="138">
        <v>-903.40099999999995</v>
      </c>
      <c r="E15" s="138">
        <v>-871.62599999999998</v>
      </c>
      <c r="F15" s="138">
        <v>-851.89200000000005</v>
      </c>
      <c r="G15" s="138">
        <v>-798.721</v>
      </c>
      <c r="H15" s="138">
        <v>-646.75199999999995</v>
      </c>
      <c r="I15" s="138">
        <v>-565.59500000000003</v>
      </c>
      <c r="J15" s="138">
        <v>-552.93200000000002</v>
      </c>
      <c r="K15" s="138">
        <v>-537.83600000000001</v>
      </c>
      <c r="L15" s="138">
        <v>-479.04500000000002</v>
      </c>
      <c r="M15" s="138">
        <v>-454.71199999999999</v>
      </c>
      <c r="N15" s="138">
        <v>-440.21699999999998</v>
      </c>
      <c r="O15" s="138">
        <v>-409.04899999999998</v>
      </c>
      <c r="P15" s="138">
        <v>-333.63299999999998</v>
      </c>
      <c r="Q15" s="138">
        <v>-365.81400000000002</v>
      </c>
      <c r="R15" s="138">
        <v>-362.21</v>
      </c>
      <c r="S15" s="138">
        <v>-362.12200000000001</v>
      </c>
      <c r="T15" s="138">
        <v>-388.39299999999997</v>
      </c>
      <c r="U15" s="138">
        <v>-383.65300000000002</v>
      </c>
      <c r="V15" s="138">
        <v>-350.40499999999997</v>
      </c>
      <c r="W15" s="138">
        <v>-326.69</v>
      </c>
      <c r="X15" s="138">
        <v>-316.33199999999999</v>
      </c>
      <c r="Y15" s="138">
        <v>-325.89100000000002</v>
      </c>
      <c r="Z15" s="138">
        <v>-324.005</v>
      </c>
      <c r="AA15" s="138">
        <v>-318.65499999999997</v>
      </c>
      <c r="AB15" s="138">
        <v>-324.35700000000003</v>
      </c>
      <c r="AC15" s="138">
        <v>-317.346</v>
      </c>
      <c r="AD15" s="138">
        <v>-315.52699999999999</v>
      </c>
      <c r="AE15" s="138">
        <v>-324.15300000000002</v>
      </c>
      <c r="AF15" s="138">
        <v>-328.96100000000001</v>
      </c>
      <c r="AG15" s="138">
        <v>-337.21</v>
      </c>
      <c r="AH15" s="138">
        <v>-327.39999999999998</v>
      </c>
      <c r="AI15" s="138">
        <v>-332.04899999999998</v>
      </c>
      <c r="AJ15" s="379">
        <v>-357.76100000000002</v>
      </c>
      <c r="AK15" s="379">
        <v>-372.584</v>
      </c>
      <c r="AL15" s="379">
        <v>-352.99299999999999</v>
      </c>
      <c r="AM15" s="379">
        <v>-376.59800000000001</v>
      </c>
      <c r="AN15" s="379">
        <v>-387.97500000000002</v>
      </c>
      <c r="AO15" s="379">
        <v>-400.57100000000003</v>
      </c>
      <c r="AP15" s="379">
        <v>-406.80900000000003</v>
      </c>
    </row>
    <row r="16" spans="1:42" x14ac:dyDescent="0.2">
      <c r="A16" s="264" t="s">
        <v>182</v>
      </c>
      <c r="B16" s="138">
        <v>2558.7449999999999</v>
      </c>
      <c r="C16" s="138">
        <v>2600.011</v>
      </c>
      <c r="D16" s="138">
        <v>2777.9949999999999</v>
      </c>
      <c r="E16" s="138">
        <v>2630.7260000000001</v>
      </c>
      <c r="F16" s="138">
        <v>2828.0619999999999</v>
      </c>
      <c r="G16" s="138">
        <v>2911.2310000000002</v>
      </c>
      <c r="H16" s="138">
        <v>2963.3969999999999</v>
      </c>
      <c r="I16" s="138">
        <v>3070.2710000000002</v>
      </c>
      <c r="J16" s="138">
        <v>3214.145</v>
      </c>
      <c r="K16" s="138">
        <v>3276.65</v>
      </c>
      <c r="L16" s="138">
        <v>3399.239</v>
      </c>
      <c r="M16" s="138">
        <v>3607.9960000000001</v>
      </c>
      <c r="N16" s="138">
        <v>3787.4369999999999</v>
      </c>
      <c r="O16" s="138">
        <v>3841.442</v>
      </c>
      <c r="P16" s="138">
        <v>3829.712</v>
      </c>
      <c r="Q16" s="138">
        <v>3711.2359999999999</v>
      </c>
      <c r="R16" s="138">
        <v>3504.8069999999998</v>
      </c>
      <c r="S16" s="138">
        <v>3783.7809999999999</v>
      </c>
      <c r="T16" s="138">
        <v>5119.549</v>
      </c>
      <c r="U16" s="138">
        <v>5376.4380000000001</v>
      </c>
      <c r="V16" s="138">
        <v>5490.9170000000004</v>
      </c>
      <c r="W16" s="138">
        <v>5264.6869999999999</v>
      </c>
      <c r="X16" s="138">
        <v>5208.3249999999998</v>
      </c>
      <c r="Y16" s="138">
        <v>5219.8779999999997</v>
      </c>
      <c r="Z16" s="138">
        <v>4919.4799999999996</v>
      </c>
      <c r="AA16" s="138">
        <v>4765.1239999999998</v>
      </c>
      <c r="AB16" s="138">
        <v>4877.4369999999999</v>
      </c>
      <c r="AC16" s="138">
        <v>4582.5370000000003</v>
      </c>
      <c r="AD16" s="138">
        <v>4553.7129999999997</v>
      </c>
      <c r="AE16" s="138">
        <v>4653.1149999999998</v>
      </c>
      <c r="AF16" s="138">
        <v>4803.6779999999999</v>
      </c>
      <c r="AG16" s="138">
        <v>5485.9</v>
      </c>
      <c r="AH16" s="138">
        <v>5919.9009999999998</v>
      </c>
      <c r="AI16" s="138">
        <v>6106.8689999999997</v>
      </c>
      <c r="AJ16" s="379">
        <v>6324.4780000000001</v>
      </c>
      <c r="AK16" s="379">
        <v>6568.9129999999996</v>
      </c>
      <c r="AL16" s="379">
        <v>6666.29</v>
      </c>
      <c r="AM16" s="379">
        <v>6842.1719999999996</v>
      </c>
      <c r="AN16" s="379">
        <v>7087.7960000000003</v>
      </c>
      <c r="AO16" s="379">
        <v>7061.2929999999997</v>
      </c>
      <c r="AP16" s="379">
        <v>7272.87</v>
      </c>
    </row>
    <row r="17" spans="1:43" x14ac:dyDescent="0.2">
      <c r="A17" s="145" t="s">
        <v>181</v>
      </c>
      <c r="B17" s="138">
        <v>263.35899999999998</v>
      </c>
      <c r="C17" s="138">
        <v>231.422</v>
      </c>
      <c r="D17" s="138">
        <v>87.698999999999998</v>
      </c>
      <c r="E17" s="138">
        <v>74.522000000000006</v>
      </c>
      <c r="F17" s="138">
        <v>120.357</v>
      </c>
      <c r="G17" s="138">
        <v>110.169</v>
      </c>
      <c r="H17" s="138">
        <v>72.188999999999993</v>
      </c>
      <c r="I17" s="138">
        <v>47.902999999999999</v>
      </c>
      <c r="J17" s="138">
        <v>67.457999999999998</v>
      </c>
      <c r="K17" s="138">
        <v>45.244</v>
      </c>
      <c r="L17" s="138">
        <v>63.609000000000002</v>
      </c>
      <c r="M17" s="138">
        <v>38.351999999999997</v>
      </c>
      <c r="N17" s="138">
        <v>116.94799999999999</v>
      </c>
      <c r="O17" s="138">
        <v>87.585999999999999</v>
      </c>
      <c r="P17" s="138">
        <v>24.038</v>
      </c>
      <c r="Q17" s="138">
        <v>25.587</v>
      </c>
      <c r="R17" s="138">
        <v>22.648</v>
      </c>
      <c r="S17" s="138">
        <v>16.794</v>
      </c>
      <c r="T17" s="138">
        <v>84.855000000000004</v>
      </c>
      <c r="U17" s="138">
        <v>75.102999999999994</v>
      </c>
      <c r="V17" s="138">
        <v>13.534000000000001</v>
      </c>
      <c r="W17" s="138">
        <v>10.457000000000001</v>
      </c>
      <c r="X17" s="138">
        <v>7.6779999999999999</v>
      </c>
      <c r="Y17" s="138">
        <v>10.855</v>
      </c>
      <c r="Z17" s="138">
        <v>14.898999999999999</v>
      </c>
      <c r="AA17" s="138">
        <v>21.323</v>
      </c>
      <c r="AB17" s="138">
        <v>21.588000000000001</v>
      </c>
      <c r="AC17" s="138">
        <v>19.262</v>
      </c>
      <c r="AD17" s="138">
        <v>21.148</v>
      </c>
      <c r="AE17" s="138">
        <v>24.978999999999999</v>
      </c>
      <c r="AF17" s="138">
        <v>15.818</v>
      </c>
      <c r="AG17" s="138">
        <v>14.973000000000001</v>
      </c>
      <c r="AH17" s="138">
        <v>14.641999999999999</v>
      </c>
      <c r="AI17" s="138">
        <v>15.769</v>
      </c>
      <c r="AJ17" s="379">
        <v>19.596</v>
      </c>
      <c r="AK17" s="379">
        <v>8.34</v>
      </c>
      <c r="AL17" s="379">
        <v>8.2940000000000005</v>
      </c>
      <c r="AM17" s="379">
        <v>8.3130000000000006</v>
      </c>
      <c r="AN17" s="379">
        <v>6.5259999999999998</v>
      </c>
      <c r="AO17" s="379">
        <v>13.025</v>
      </c>
      <c r="AP17" s="379">
        <v>8.8680000000000003</v>
      </c>
    </row>
    <row r="18" spans="1:43" x14ac:dyDescent="0.2">
      <c r="A18" s="145" t="s">
        <v>180</v>
      </c>
      <c r="B18" s="138">
        <v>2295.386</v>
      </c>
      <c r="C18" s="138">
        <v>2368.5889999999999</v>
      </c>
      <c r="D18" s="138">
        <v>2690.2959999999998</v>
      </c>
      <c r="E18" s="138">
        <v>2556.2040000000002</v>
      </c>
      <c r="F18" s="138">
        <v>2707.7049999999999</v>
      </c>
      <c r="G18" s="138">
        <v>2801.0619999999999</v>
      </c>
      <c r="H18" s="138">
        <v>2891.2080000000001</v>
      </c>
      <c r="I18" s="138">
        <v>3022.3679999999999</v>
      </c>
      <c r="J18" s="138">
        <v>3146.6869999999999</v>
      </c>
      <c r="K18" s="138">
        <v>3231.4059999999999</v>
      </c>
      <c r="L18" s="138">
        <v>3335.63</v>
      </c>
      <c r="M18" s="138">
        <v>3569.6439999999998</v>
      </c>
      <c r="N18" s="138">
        <v>3670.489</v>
      </c>
      <c r="O18" s="138">
        <v>3753.8560000000002</v>
      </c>
      <c r="P18" s="138">
        <v>3805.674</v>
      </c>
      <c r="Q18" s="138">
        <v>3685.6489999999999</v>
      </c>
      <c r="R18" s="138">
        <v>3482.1590000000001</v>
      </c>
      <c r="S18" s="138">
        <v>3766.9870000000001</v>
      </c>
      <c r="T18" s="138">
        <v>5034.6940000000004</v>
      </c>
      <c r="U18" s="138">
        <v>5301.335</v>
      </c>
      <c r="V18" s="138">
        <v>5477.3829999999998</v>
      </c>
      <c r="W18" s="138">
        <v>5254.23</v>
      </c>
      <c r="X18" s="138">
        <v>5200.6469999999999</v>
      </c>
      <c r="Y18" s="138">
        <v>5209.0230000000001</v>
      </c>
      <c r="Z18" s="138">
        <v>4904.5810000000001</v>
      </c>
      <c r="AA18" s="138">
        <v>4743.8010000000004</v>
      </c>
      <c r="AB18" s="138">
        <v>4855.8490000000002</v>
      </c>
      <c r="AC18" s="138">
        <v>4563.2749999999996</v>
      </c>
      <c r="AD18" s="138">
        <v>4532.5649999999996</v>
      </c>
      <c r="AE18" s="138">
        <v>4628.1360000000004</v>
      </c>
      <c r="AF18" s="138">
        <v>4787.8599999999997</v>
      </c>
      <c r="AG18" s="138">
        <v>5470.9269999999997</v>
      </c>
      <c r="AH18" s="138">
        <v>5905.259</v>
      </c>
      <c r="AI18" s="138">
        <v>6091.1</v>
      </c>
      <c r="AJ18" s="379">
        <v>6304.8819999999996</v>
      </c>
      <c r="AK18" s="379">
        <v>6560.5730000000003</v>
      </c>
      <c r="AL18" s="379">
        <v>6657.9960000000001</v>
      </c>
      <c r="AM18" s="379">
        <v>6833.8590000000004</v>
      </c>
      <c r="AN18" s="379">
        <v>7081.27</v>
      </c>
      <c r="AO18" s="379">
        <v>7048.268</v>
      </c>
      <c r="AP18" s="379">
        <v>7264.0020000000004</v>
      </c>
    </row>
    <row r="19" spans="1:43" x14ac:dyDescent="0.2">
      <c r="A19" s="264" t="s">
        <v>330</v>
      </c>
      <c r="B19" s="138">
        <v>41.304000000000002</v>
      </c>
      <c r="C19" s="138">
        <v>44.921999999999997</v>
      </c>
      <c r="D19" s="138">
        <v>43.247999999999998</v>
      </c>
      <c r="E19" s="138">
        <v>44.4</v>
      </c>
      <c r="F19" s="138">
        <v>40.884999999999998</v>
      </c>
      <c r="G19" s="138">
        <v>42.468000000000004</v>
      </c>
      <c r="H19" s="138">
        <v>43.765000000000001</v>
      </c>
      <c r="I19" s="138">
        <v>43.472999999999999</v>
      </c>
      <c r="J19" s="138">
        <v>42.331000000000003</v>
      </c>
      <c r="K19" s="138">
        <v>37.753999999999998</v>
      </c>
      <c r="L19" s="138">
        <v>37.146999999999998</v>
      </c>
      <c r="M19" s="138">
        <v>42.936999999999998</v>
      </c>
      <c r="N19" s="138">
        <v>42.317999999999998</v>
      </c>
      <c r="O19" s="138">
        <v>7.5389999999999997</v>
      </c>
      <c r="P19" s="138">
        <v>7.4989999999999997</v>
      </c>
      <c r="Q19" s="138">
        <v>7.726</v>
      </c>
      <c r="R19" s="138">
        <v>7.9340000000000002</v>
      </c>
      <c r="S19" s="138">
        <v>7.7329999999999997</v>
      </c>
      <c r="T19" s="138">
        <v>7.9880000000000004</v>
      </c>
      <c r="U19" s="138">
        <v>8.1199999999999992</v>
      </c>
      <c r="V19" s="138">
        <v>8.4109999999999996</v>
      </c>
      <c r="W19" s="138">
        <v>8.4879999999999995</v>
      </c>
      <c r="X19" s="138">
        <v>11.525</v>
      </c>
      <c r="Y19" s="138">
        <v>12.146000000000001</v>
      </c>
      <c r="Z19" s="138">
        <v>13.105</v>
      </c>
      <c r="AA19" s="138">
        <v>11.920999999999999</v>
      </c>
      <c r="AB19" s="138">
        <v>11.677</v>
      </c>
      <c r="AC19" s="138">
        <v>11.984999999999999</v>
      </c>
      <c r="AD19" s="138">
        <v>12.278</v>
      </c>
      <c r="AE19" s="138">
        <v>12.994</v>
      </c>
      <c r="AF19" s="138">
        <v>12.519</v>
      </c>
      <c r="AG19" s="138">
        <v>13.481999999999999</v>
      </c>
      <c r="AH19" s="138">
        <v>12.302</v>
      </c>
      <c r="AI19" s="138">
        <v>13.929</v>
      </c>
      <c r="AJ19" s="379">
        <v>14.661</v>
      </c>
      <c r="AK19" s="379">
        <v>15.228999999999999</v>
      </c>
      <c r="AL19" s="379">
        <v>14.037000000000001</v>
      </c>
      <c r="AM19" s="379">
        <v>13.837999999999999</v>
      </c>
      <c r="AN19" s="379">
        <v>14.137</v>
      </c>
      <c r="AO19" s="379">
        <v>14.628</v>
      </c>
      <c r="AP19" s="379">
        <v>14.36</v>
      </c>
    </row>
    <row r="20" spans="1:43" x14ac:dyDescent="0.2">
      <c r="A20" s="144" t="s">
        <v>331</v>
      </c>
      <c r="B20" s="138">
        <v>200.60300000000001</v>
      </c>
      <c r="C20" s="138">
        <v>195.75</v>
      </c>
      <c r="D20" s="138">
        <v>196.84899999999999</v>
      </c>
      <c r="E20" s="138">
        <v>193.52099999999999</v>
      </c>
      <c r="F20" s="138">
        <v>192.2</v>
      </c>
      <c r="G20" s="138">
        <v>189.7</v>
      </c>
      <c r="H20" s="138">
        <v>188.35499999999999</v>
      </c>
      <c r="I20" s="138">
        <v>186.399</v>
      </c>
      <c r="J20" s="138">
        <v>184.643</v>
      </c>
      <c r="K20" s="138">
        <v>182.84200000000001</v>
      </c>
      <c r="L20" s="138">
        <v>177.404</v>
      </c>
      <c r="M20" s="138">
        <v>193.82400000000001</v>
      </c>
      <c r="N20" s="138">
        <v>193.84800000000001</v>
      </c>
      <c r="O20" s="138">
        <v>191.042</v>
      </c>
      <c r="P20" s="138">
        <v>195.60499999999999</v>
      </c>
      <c r="Q20" s="138">
        <v>193.27099999999999</v>
      </c>
      <c r="R20" s="138">
        <v>190.48400000000001</v>
      </c>
      <c r="S20" s="138">
        <v>186.42500000000001</v>
      </c>
      <c r="T20" s="138">
        <v>249.11699999999999</v>
      </c>
      <c r="U20" s="138">
        <v>247.28899999999999</v>
      </c>
      <c r="V20" s="138">
        <v>243.822</v>
      </c>
      <c r="W20" s="138">
        <v>242.08500000000001</v>
      </c>
      <c r="X20" s="138">
        <v>247.01400000000001</v>
      </c>
      <c r="Y20" s="138">
        <v>254.024</v>
      </c>
      <c r="Z20" s="138">
        <v>252.60599999999999</v>
      </c>
      <c r="AA20" s="138">
        <v>255.827</v>
      </c>
      <c r="AB20" s="138">
        <v>251.316</v>
      </c>
      <c r="AC20" s="138">
        <v>252.08600000000001</v>
      </c>
      <c r="AD20" s="138">
        <v>254.28800000000001</v>
      </c>
      <c r="AE20" s="138">
        <v>257.11599999999999</v>
      </c>
      <c r="AF20" s="138">
        <v>278.03399999999999</v>
      </c>
      <c r="AG20" s="138">
        <v>276.04500000000002</v>
      </c>
      <c r="AH20" s="138">
        <v>280.93400000000003</v>
      </c>
      <c r="AI20" s="138">
        <v>300.02600000000001</v>
      </c>
      <c r="AJ20" s="379">
        <v>310.017</v>
      </c>
      <c r="AK20" s="379">
        <v>312.84199999999998</v>
      </c>
      <c r="AL20" s="379">
        <v>312.61</v>
      </c>
      <c r="AM20" s="379">
        <v>311.56400000000002</v>
      </c>
      <c r="AN20" s="379">
        <v>331.255</v>
      </c>
      <c r="AO20" s="379">
        <v>328.57900000000001</v>
      </c>
      <c r="AP20" s="379">
        <v>336.01400000000001</v>
      </c>
    </row>
    <row r="21" spans="1:43" x14ac:dyDescent="0.2">
      <c r="A21" s="144" t="s">
        <v>229</v>
      </c>
      <c r="B21" s="138">
        <v>92.028999999999996</v>
      </c>
      <c r="C21" s="138">
        <v>87.718999999999994</v>
      </c>
      <c r="D21" s="138">
        <v>83.662999999999997</v>
      </c>
      <c r="E21" s="138">
        <v>82.745000000000005</v>
      </c>
      <c r="F21" s="138">
        <v>82.817999999999998</v>
      </c>
      <c r="G21" s="138">
        <v>81.34</v>
      </c>
      <c r="H21" s="138">
        <v>51.838000000000001</v>
      </c>
      <c r="I21" s="138">
        <v>52.805</v>
      </c>
      <c r="J21" s="138">
        <v>51.13</v>
      </c>
      <c r="K21" s="138">
        <v>51.198999999999998</v>
      </c>
      <c r="L21" s="138">
        <v>58.643999999999998</v>
      </c>
      <c r="M21" s="138">
        <v>58.356000000000002</v>
      </c>
      <c r="N21" s="138">
        <v>57.76</v>
      </c>
      <c r="O21" s="138">
        <v>56.420999999999999</v>
      </c>
      <c r="P21" s="138">
        <v>52.316000000000003</v>
      </c>
      <c r="Q21" s="138">
        <v>52.151000000000003</v>
      </c>
      <c r="R21" s="138">
        <v>53.14</v>
      </c>
      <c r="S21" s="138">
        <v>53.604999999999997</v>
      </c>
      <c r="T21" s="138">
        <v>54.841999999999999</v>
      </c>
      <c r="U21" s="138">
        <v>54.405000000000001</v>
      </c>
      <c r="V21" s="138">
        <v>53.302999999999997</v>
      </c>
      <c r="W21" s="138">
        <v>54.097999999999999</v>
      </c>
      <c r="X21" s="138">
        <v>47.624000000000002</v>
      </c>
      <c r="Y21" s="138">
        <v>48.156999999999996</v>
      </c>
      <c r="Z21" s="138">
        <v>45.320999999999998</v>
      </c>
      <c r="AA21" s="138">
        <v>37.375999999999998</v>
      </c>
      <c r="AB21" s="138">
        <v>35.639000000000003</v>
      </c>
      <c r="AC21" s="138">
        <v>35.317</v>
      </c>
      <c r="AD21" s="138">
        <v>34.505000000000003</v>
      </c>
      <c r="AE21" s="138">
        <v>33.097000000000001</v>
      </c>
      <c r="AF21" s="138">
        <v>31.116</v>
      </c>
      <c r="AG21" s="138">
        <v>30.013000000000002</v>
      </c>
      <c r="AH21" s="138">
        <v>25.774000000000001</v>
      </c>
      <c r="AI21" s="138">
        <v>24.596</v>
      </c>
      <c r="AJ21" s="379">
        <v>26.132000000000001</v>
      </c>
      <c r="AK21" s="379">
        <v>22.33</v>
      </c>
      <c r="AL21" s="379">
        <v>22.292000000000002</v>
      </c>
      <c r="AM21" s="379">
        <v>22.109000000000002</v>
      </c>
      <c r="AN21" s="379">
        <v>24.37</v>
      </c>
      <c r="AO21" s="379">
        <v>24.26</v>
      </c>
      <c r="AP21" s="379">
        <v>24.204999999999998</v>
      </c>
    </row>
    <row r="22" spans="1:43" s="152" customFormat="1" x14ac:dyDescent="0.2">
      <c r="A22" s="112" t="s">
        <v>350</v>
      </c>
      <c r="B22" s="153">
        <f>32.333+3.529</f>
        <v>35.861999999999995</v>
      </c>
      <c r="C22" s="153">
        <f>30.32+3.529</f>
        <v>33.849000000000004</v>
      </c>
      <c r="D22" s="153">
        <f>30.441+3.529</f>
        <v>33.97</v>
      </c>
      <c r="E22" s="153">
        <f>28.976+3.529</f>
        <v>32.504999999999995</v>
      </c>
      <c r="F22" s="153">
        <f>33.271+3.529</f>
        <v>36.799999999999997</v>
      </c>
      <c r="G22" s="153">
        <f>31.62+3.529</f>
        <v>35.149000000000001</v>
      </c>
      <c r="H22" s="153">
        <f>31.445+3.529</f>
        <v>34.974000000000004</v>
      </c>
      <c r="I22" s="153">
        <f>30.045+3.529</f>
        <v>33.573999999999998</v>
      </c>
      <c r="J22" s="153">
        <f>29.145+3.529</f>
        <v>32.673999999999999</v>
      </c>
      <c r="K22" s="153">
        <f>27.564+3.529</f>
        <v>31.093</v>
      </c>
      <c r="L22" s="153">
        <f>31.439+3.529</f>
        <v>34.968000000000004</v>
      </c>
      <c r="M22" s="153">
        <f>29.655+3.529</f>
        <v>33.183999999999997</v>
      </c>
      <c r="N22" s="153">
        <f>29.945+3.529</f>
        <v>33.474000000000004</v>
      </c>
      <c r="O22" s="153">
        <f>32.146+3.529</f>
        <v>35.674999999999997</v>
      </c>
      <c r="P22" s="153">
        <f>36.013+3.529</f>
        <v>39.542000000000002</v>
      </c>
      <c r="Q22" s="153">
        <f>34.373+3.529</f>
        <v>37.902000000000001</v>
      </c>
      <c r="R22" s="153">
        <f>34.028+3.529</f>
        <v>37.557000000000002</v>
      </c>
      <c r="S22" s="153">
        <f>33.926+3.529</f>
        <v>37.454999999999998</v>
      </c>
      <c r="T22" s="153">
        <f>58.139+3.529</f>
        <v>61.668000000000006</v>
      </c>
      <c r="U22" s="153">
        <f>54.696+3.529</f>
        <v>58.224999999999994</v>
      </c>
      <c r="V22" s="153">
        <f>52.125+3.529</f>
        <v>55.653999999999996</v>
      </c>
      <c r="W22" s="153">
        <f>49.43+3.529</f>
        <v>52.959000000000003</v>
      </c>
      <c r="X22" s="153">
        <f>55.547+3.529</f>
        <v>59.075999999999993</v>
      </c>
      <c r="Y22" s="153">
        <f>54.292+3.529</f>
        <v>57.820999999999998</v>
      </c>
      <c r="Z22" s="153">
        <f>51.799+3.529</f>
        <v>55.328000000000003</v>
      </c>
      <c r="AA22" s="153">
        <f>51.705+3.529</f>
        <v>55.233999999999995</v>
      </c>
      <c r="AB22" s="153">
        <f>54.706+3.529</f>
        <v>58.234999999999999</v>
      </c>
      <c r="AC22" s="153">
        <f>53.378+3.529</f>
        <v>56.906999999999996</v>
      </c>
      <c r="AD22" s="153">
        <f>52.598+3.529</f>
        <v>56.126999999999995</v>
      </c>
      <c r="AE22" s="153">
        <f>51.855+3.529</f>
        <v>55.384</v>
      </c>
      <c r="AF22" s="153">
        <f>62.117</f>
        <v>62.116999999999997</v>
      </c>
      <c r="AG22" s="153">
        <v>60.531999999999996</v>
      </c>
      <c r="AH22" s="153">
        <v>64.872</v>
      </c>
      <c r="AI22" s="153">
        <v>86.912000000000006</v>
      </c>
      <c r="AJ22" s="381">
        <v>100.496</v>
      </c>
      <c r="AK22" s="381">
        <v>101.325</v>
      </c>
      <c r="AL22" s="381">
        <v>100.199</v>
      </c>
      <c r="AM22" s="381">
        <v>102.916</v>
      </c>
      <c r="AN22" s="381">
        <v>115.871</v>
      </c>
      <c r="AO22" s="381">
        <v>116.238</v>
      </c>
      <c r="AP22" s="381">
        <v>119.26600000000001</v>
      </c>
      <c r="AQ22" s="260"/>
    </row>
    <row r="23" spans="1:43" x14ac:dyDescent="0.2">
      <c r="A23" s="144" t="s">
        <v>175</v>
      </c>
      <c r="B23" s="138">
        <v>175.36799999999999</v>
      </c>
      <c r="C23" s="138">
        <v>172.31899999999999</v>
      </c>
      <c r="D23" s="138">
        <v>171.35300000000001</v>
      </c>
      <c r="E23" s="138">
        <v>170.27699999999999</v>
      </c>
      <c r="F23" s="138">
        <v>175.14699999999999</v>
      </c>
      <c r="G23" s="138">
        <v>181.74700000000001</v>
      </c>
      <c r="H23" s="138">
        <v>194.36199999999999</v>
      </c>
      <c r="I23" s="138">
        <v>208.119</v>
      </c>
      <c r="J23" s="138">
        <v>179.845</v>
      </c>
      <c r="K23" s="138">
        <v>163.87799999999999</v>
      </c>
      <c r="L23" s="138">
        <v>177.149</v>
      </c>
      <c r="M23" s="138">
        <v>167.27199999999999</v>
      </c>
      <c r="N23" s="138">
        <v>199.87</v>
      </c>
      <c r="O23" s="138">
        <v>239.75399999999999</v>
      </c>
      <c r="P23" s="138">
        <v>249.98</v>
      </c>
      <c r="Q23" s="138">
        <v>337.17700000000002</v>
      </c>
      <c r="R23" s="138">
        <v>231.744</v>
      </c>
      <c r="S23" s="138">
        <v>204.238</v>
      </c>
      <c r="T23" s="138">
        <v>268.93799999999999</v>
      </c>
      <c r="U23" s="138">
        <v>266.88</v>
      </c>
      <c r="V23" s="138">
        <v>281.08</v>
      </c>
      <c r="W23" s="138">
        <v>249.00299999999999</v>
      </c>
      <c r="X23" s="138">
        <v>271.07600000000002</v>
      </c>
      <c r="Y23" s="138">
        <v>290.18400000000003</v>
      </c>
      <c r="Z23" s="138">
        <v>326.33999999999997</v>
      </c>
      <c r="AA23" s="138">
        <v>324.97500000000002</v>
      </c>
      <c r="AB23" s="138">
        <v>358.62</v>
      </c>
      <c r="AC23" s="138">
        <v>301.86399999999998</v>
      </c>
      <c r="AD23" s="138">
        <v>293.63099999999997</v>
      </c>
      <c r="AE23" s="138">
        <v>266.00299999999999</v>
      </c>
      <c r="AF23" s="138">
        <v>368.71899999999999</v>
      </c>
      <c r="AG23" s="138">
        <v>402.49099999999999</v>
      </c>
      <c r="AH23" s="138">
        <v>383.57499999999999</v>
      </c>
      <c r="AI23" s="138">
        <v>400.46600000000001</v>
      </c>
      <c r="AJ23" s="379">
        <v>397.43200000000002</v>
      </c>
      <c r="AK23" s="379">
        <v>391.76499999999999</v>
      </c>
      <c r="AL23" s="379">
        <v>409.53300000000002</v>
      </c>
      <c r="AM23" s="379">
        <v>414.74099999999999</v>
      </c>
      <c r="AN23" s="379">
        <v>419.59899999999999</v>
      </c>
      <c r="AO23" s="379">
        <v>529.58299999999997</v>
      </c>
      <c r="AP23" s="379">
        <v>434.17500000000001</v>
      </c>
    </row>
    <row r="24" spans="1:43" s="151" customFormat="1" x14ac:dyDescent="0.2">
      <c r="A24" s="123" t="s">
        <v>174</v>
      </c>
      <c r="B24" s="137">
        <v>11761.332</v>
      </c>
      <c r="C24" s="137">
        <v>11897.675999999999</v>
      </c>
      <c r="D24" s="137">
        <v>12039.011</v>
      </c>
      <c r="E24" s="137">
        <v>12090.445</v>
      </c>
      <c r="F24" s="137">
        <v>12069.584999999999</v>
      </c>
      <c r="G24" s="137">
        <v>12007.921</v>
      </c>
      <c r="H24" s="137">
        <v>12237.745000000001</v>
      </c>
      <c r="I24" s="137">
        <v>12424.575999999999</v>
      </c>
      <c r="J24" s="137">
        <v>12516.186</v>
      </c>
      <c r="K24" s="137">
        <v>12783.718000000001</v>
      </c>
      <c r="L24" s="137">
        <v>12740.029</v>
      </c>
      <c r="M24" s="137">
        <v>13065.78</v>
      </c>
      <c r="N24" s="137">
        <v>13164.41</v>
      </c>
      <c r="O24" s="137">
        <v>13489.538</v>
      </c>
      <c r="P24" s="137">
        <v>14174.088</v>
      </c>
      <c r="Q24" s="137">
        <v>14288.331</v>
      </c>
      <c r="R24" s="137">
        <v>14891.857</v>
      </c>
      <c r="S24" s="137">
        <v>15145.722</v>
      </c>
      <c r="T24" s="137">
        <v>19565.855</v>
      </c>
      <c r="U24" s="137">
        <v>19959.026000000002</v>
      </c>
      <c r="V24" s="137">
        <v>21187.304</v>
      </c>
      <c r="W24" s="137">
        <v>21296.933000000001</v>
      </c>
      <c r="X24" s="137">
        <v>21577.495999999999</v>
      </c>
      <c r="Y24" s="137">
        <v>23019.080999999998</v>
      </c>
      <c r="Z24" s="137">
        <v>22730.34</v>
      </c>
      <c r="AA24" s="137">
        <v>23497.834999999999</v>
      </c>
      <c r="AB24" s="137">
        <v>24160.240000000002</v>
      </c>
      <c r="AC24" s="137">
        <v>24011.77</v>
      </c>
      <c r="AD24" s="137">
        <v>24701.457999999999</v>
      </c>
      <c r="AE24" s="137">
        <v>25278.034</v>
      </c>
      <c r="AF24" s="137">
        <v>25941.985000000001</v>
      </c>
      <c r="AG24" s="137">
        <v>26025.727999999999</v>
      </c>
      <c r="AH24" s="137">
        <v>26613.664000000001</v>
      </c>
      <c r="AI24" s="137">
        <v>27243.370999999999</v>
      </c>
      <c r="AJ24" s="382">
        <v>28035.366999999998</v>
      </c>
      <c r="AK24" s="382">
        <v>28678.535</v>
      </c>
      <c r="AL24" s="382">
        <v>29573.028999999999</v>
      </c>
      <c r="AM24" s="382">
        <v>30393.304</v>
      </c>
      <c r="AN24" s="382">
        <v>31474.831999999999</v>
      </c>
      <c r="AO24" s="382">
        <v>32270.811000000002</v>
      </c>
      <c r="AP24" s="382">
        <v>31852.517</v>
      </c>
    </row>
    <row r="25" spans="1:43" x14ac:dyDescent="0.2">
      <c r="B25" s="140"/>
      <c r="C25" s="140"/>
      <c r="D25" s="140"/>
      <c r="E25" s="140"/>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140"/>
      <c r="AL25" s="140"/>
      <c r="AM25" s="140"/>
      <c r="AN25" s="140"/>
      <c r="AO25" s="140"/>
      <c r="AP25" s="140"/>
    </row>
    <row r="26" spans="1:43" s="147" customFormat="1" x14ac:dyDescent="0.2">
      <c r="A26" s="265" t="s">
        <v>173</v>
      </c>
      <c r="B26" s="118"/>
      <c r="C26" s="118"/>
      <c r="D26" s="118"/>
      <c r="E26" s="118"/>
      <c r="F26" s="118"/>
      <c r="G26" s="118"/>
      <c r="H26" s="118"/>
      <c r="I26" s="118"/>
      <c r="J26" s="118"/>
      <c r="K26" s="118"/>
      <c r="L26" s="118"/>
    </row>
    <row r="27" spans="1:43" x14ac:dyDescent="0.2">
      <c r="A27" s="264" t="s">
        <v>0</v>
      </c>
      <c r="B27" s="138">
        <v>9068.1460000000006</v>
      </c>
      <c r="C27" s="138">
        <v>9267.9619999999995</v>
      </c>
      <c r="D27" s="138">
        <v>9439.1579999999994</v>
      </c>
      <c r="E27" s="138">
        <v>9514.2860000000001</v>
      </c>
      <c r="F27" s="138">
        <v>9491.2129999999997</v>
      </c>
      <c r="G27" s="138">
        <v>9672.1820000000007</v>
      </c>
      <c r="H27" s="138">
        <v>9879.0130000000008</v>
      </c>
      <c r="I27" s="138">
        <v>9938.27</v>
      </c>
      <c r="J27" s="138">
        <v>10018.043</v>
      </c>
      <c r="K27" s="138">
        <v>10246.679</v>
      </c>
      <c r="L27" s="138">
        <v>10464.017</v>
      </c>
      <c r="M27" s="138">
        <v>10675.800999999999</v>
      </c>
      <c r="N27" s="138">
        <v>10753.544</v>
      </c>
      <c r="O27" s="138">
        <v>11038.174999999999</v>
      </c>
      <c r="P27" s="138">
        <v>11612.316999999999</v>
      </c>
      <c r="Q27" s="138">
        <v>11652.891</v>
      </c>
      <c r="R27" s="138">
        <v>12190.847</v>
      </c>
      <c r="S27" s="138">
        <v>12408.795</v>
      </c>
      <c r="T27" s="138">
        <v>16397.167000000001</v>
      </c>
      <c r="U27" s="138">
        <v>16732.097000000002</v>
      </c>
      <c r="V27" s="138">
        <v>17142.973000000002</v>
      </c>
      <c r="W27" s="138">
        <v>17248.583999999999</v>
      </c>
      <c r="X27" s="138">
        <v>17640.809000000001</v>
      </c>
      <c r="Y27" s="138">
        <v>18525.772000000001</v>
      </c>
      <c r="Z27" s="138">
        <v>19151.11</v>
      </c>
      <c r="AA27" s="138">
        <v>19573.116000000002</v>
      </c>
      <c r="AB27" s="138">
        <v>20027.725999999999</v>
      </c>
      <c r="AC27" s="138">
        <v>19732.023000000001</v>
      </c>
      <c r="AD27" s="138">
        <v>19924.864000000001</v>
      </c>
      <c r="AE27" s="138">
        <v>20289.142</v>
      </c>
      <c r="AF27" s="138">
        <v>20732.722000000002</v>
      </c>
      <c r="AG27" s="138">
        <v>20471.514999999999</v>
      </c>
      <c r="AH27" s="138">
        <v>20693.767</v>
      </c>
      <c r="AI27" s="138">
        <v>21373.898000000001</v>
      </c>
      <c r="AJ27" s="379">
        <v>22206.31</v>
      </c>
      <c r="AK27" s="379">
        <v>22078.867999999999</v>
      </c>
      <c r="AL27" s="379">
        <v>22837.830999999998</v>
      </c>
      <c r="AM27" s="379">
        <v>23633.382000000001</v>
      </c>
      <c r="AN27" s="379">
        <v>24509.88</v>
      </c>
      <c r="AO27" s="379">
        <v>24835.33</v>
      </c>
      <c r="AP27" s="379">
        <v>25075.871999999999</v>
      </c>
    </row>
    <row r="28" spans="1:43" x14ac:dyDescent="0.2">
      <c r="A28" s="139" t="s">
        <v>172</v>
      </c>
      <c r="B28" s="138">
        <v>2088.1889999999999</v>
      </c>
      <c r="C28" s="138">
        <v>2180.328</v>
      </c>
      <c r="D28" s="138">
        <v>2182.6419999999998</v>
      </c>
      <c r="E28" s="138">
        <v>2191.2860000000001</v>
      </c>
      <c r="F28" s="138">
        <v>2102.0659999999998</v>
      </c>
      <c r="G28" s="138">
        <v>2191.7240000000002</v>
      </c>
      <c r="H28" s="138">
        <v>2260.11</v>
      </c>
      <c r="I28" s="138">
        <v>2199.6320000000001</v>
      </c>
      <c r="J28" s="138">
        <v>2203.616</v>
      </c>
      <c r="K28" s="138">
        <v>2309.998</v>
      </c>
      <c r="L28" s="138">
        <v>2337.3150000000001</v>
      </c>
      <c r="M28" s="138">
        <v>2255.2959999999998</v>
      </c>
      <c r="N28" s="138">
        <v>2294.607</v>
      </c>
      <c r="O28" s="138">
        <v>2429.9270000000001</v>
      </c>
      <c r="P28" s="138">
        <v>2771.9870000000001</v>
      </c>
      <c r="Q28" s="138">
        <v>2641.7350000000001</v>
      </c>
      <c r="R28" s="138">
        <v>2781.2240000000002</v>
      </c>
      <c r="S28" s="138">
        <v>2915.0459999999998</v>
      </c>
      <c r="T28" s="138">
        <v>3949.1469999999999</v>
      </c>
      <c r="U28" s="138">
        <v>4010.9659999999999</v>
      </c>
      <c r="V28" s="138">
        <v>4130.1509999999998</v>
      </c>
      <c r="W28" s="138">
        <v>4276.5739999999996</v>
      </c>
      <c r="X28" s="138">
        <v>4463.6959999999999</v>
      </c>
      <c r="Y28" s="138">
        <v>4934.8440000000001</v>
      </c>
      <c r="Z28" s="138">
        <v>5091.8010000000004</v>
      </c>
      <c r="AA28" s="138">
        <v>5387.3940000000002</v>
      </c>
      <c r="AB28" s="138">
        <v>5565.5659999999998</v>
      </c>
      <c r="AC28" s="138">
        <v>5331.8159999999998</v>
      </c>
      <c r="AD28" s="138">
        <v>5363.7479999999996</v>
      </c>
      <c r="AE28" s="138">
        <v>5676.8029999999999</v>
      </c>
      <c r="AF28" s="138">
        <v>5859.2240000000002</v>
      </c>
      <c r="AG28" s="138">
        <v>5504.3149999999996</v>
      </c>
      <c r="AH28" s="138">
        <v>5356.78</v>
      </c>
      <c r="AI28" s="138">
        <v>5894.0190000000002</v>
      </c>
      <c r="AJ28" s="379">
        <v>6304.5959999999995</v>
      </c>
      <c r="AK28" s="379">
        <v>6043.08</v>
      </c>
      <c r="AL28" s="379">
        <v>6292.2870000000003</v>
      </c>
      <c r="AM28" s="379">
        <v>6733.2910000000002</v>
      </c>
      <c r="AN28" s="379">
        <v>7107.3029999999999</v>
      </c>
      <c r="AO28" s="379">
        <v>7159.6959999999999</v>
      </c>
      <c r="AP28" s="379">
        <v>7017.0870000000004</v>
      </c>
    </row>
    <row r="29" spans="1:43" x14ac:dyDescent="0.2">
      <c r="A29" s="139" t="s">
        <v>170</v>
      </c>
      <c r="B29" s="138">
        <v>6665.0680000000002</v>
      </c>
      <c r="C29" s="138">
        <v>6748.7510000000002</v>
      </c>
      <c r="D29" s="138">
        <v>6905.0519999999997</v>
      </c>
      <c r="E29" s="138">
        <v>6977.2640000000001</v>
      </c>
      <c r="F29" s="138">
        <v>7044.86</v>
      </c>
      <c r="G29" s="138">
        <v>7123.134</v>
      </c>
      <c r="H29" s="138">
        <v>7362.9480000000003</v>
      </c>
      <c r="I29" s="138">
        <v>7463.95</v>
      </c>
      <c r="J29" s="138">
        <v>7548.4409999999998</v>
      </c>
      <c r="K29" s="138">
        <v>7656.6760000000004</v>
      </c>
      <c r="L29" s="138">
        <v>7865.6040000000003</v>
      </c>
      <c r="M29" s="138">
        <v>8017.4440000000004</v>
      </c>
      <c r="N29" s="138">
        <v>8178.94</v>
      </c>
      <c r="O29" s="138">
        <v>8330.2009999999991</v>
      </c>
      <c r="P29" s="138">
        <v>8582.9490000000005</v>
      </c>
      <c r="Q29" s="138">
        <v>8728.6180000000004</v>
      </c>
      <c r="R29" s="138">
        <v>9146.9480000000003</v>
      </c>
      <c r="S29" s="138">
        <v>9197.2260000000006</v>
      </c>
      <c r="T29" s="138">
        <v>12023.51</v>
      </c>
      <c r="U29" s="138">
        <v>12254.44</v>
      </c>
      <c r="V29" s="138">
        <v>12477.785</v>
      </c>
      <c r="W29" s="138">
        <v>12495.21</v>
      </c>
      <c r="X29" s="138">
        <v>12680.755999999999</v>
      </c>
      <c r="Y29" s="138">
        <v>13097.284</v>
      </c>
      <c r="Z29" s="138">
        <v>13498.066999999999</v>
      </c>
      <c r="AA29" s="138">
        <v>13569.207</v>
      </c>
      <c r="AB29" s="138">
        <v>13948.727999999999</v>
      </c>
      <c r="AC29" s="138">
        <v>13951.666999999999</v>
      </c>
      <c r="AD29" s="138">
        <v>14168.618</v>
      </c>
      <c r="AE29" s="138">
        <v>14156.683999999999</v>
      </c>
      <c r="AF29" s="138">
        <v>14460.305</v>
      </c>
      <c r="AG29" s="138">
        <v>14554.626</v>
      </c>
      <c r="AH29" s="138">
        <v>14899.861000000001</v>
      </c>
      <c r="AI29" s="138">
        <v>15074.269</v>
      </c>
      <c r="AJ29" s="379">
        <v>15512.014999999999</v>
      </c>
      <c r="AK29" s="379">
        <v>15623.786</v>
      </c>
      <c r="AL29" s="379">
        <v>16124.916999999999</v>
      </c>
      <c r="AM29" s="379">
        <v>16414.825000000001</v>
      </c>
      <c r="AN29" s="379">
        <v>16951.213</v>
      </c>
      <c r="AO29" s="379">
        <v>17061.724999999999</v>
      </c>
      <c r="AP29" s="379">
        <v>17550.63</v>
      </c>
    </row>
    <row r="30" spans="1:43" x14ac:dyDescent="0.2">
      <c r="A30" s="139" t="s">
        <v>171</v>
      </c>
      <c r="B30" s="138">
        <v>314.88900000000001</v>
      </c>
      <c r="C30" s="138">
        <v>338.88299999999998</v>
      </c>
      <c r="D30" s="138">
        <v>351.464</v>
      </c>
      <c r="E30" s="138">
        <v>345.73599999999999</v>
      </c>
      <c r="F30" s="138">
        <v>344.28699999999998</v>
      </c>
      <c r="G30" s="138">
        <v>357.32400000000001</v>
      </c>
      <c r="H30" s="138">
        <v>255.95500000000001</v>
      </c>
      <c r="I30" s="138">
        <v>274.68799999999999</v>
      </c>
      <c r="J30" s="138">
        <v>265.98599999999999</v>
      </c>
      <c r="K30" s="138">
        <v>280.005</v>
      </c>
      <c r="L30" s="138">
        <v>261.09800000000001</v>
      </c>
      <c r="M30" s="138">
        <v>403.06099999999998</v>
      </c>
      <c r="N30" s="138">
        <v>279.99700000000001</v>
      </c>
      <c r="O30" s="138">
        <v>278.04700000000003</v>
      </c>
      <c r="P30" s="138">
        <v>257.38099999999997</v>
      </c>
      <c r="Q30" s="138">
        <v>282.53800000000001</v>
      </c>
      <c r="R30" s="138">
        <v>262.67500000000001</v>
      </c>
      <c r="S30" s="138">
        <v>296.52300000000002</v>
      </c>
      <c r="T30" s="138">
        <v>424.51</v>
      </c>
      <c r="U30" s="138">
        <v>466.69099999999997</v>
      </c>
      <c r="V30" s="138">
        <v>535.03700000000003</v>
      </c>
      <c r="W30" s="138">
        <v>476.8</v>
      </c>
      <c r="X30" s="138">
        <v>496.35700000000003</v>
      </c>
      <c r="Y30" s="138">
        <v>493.64400000000001</v>
      </c>
      <c r="Z30" s="138">
        <v>561.24199999999996</v>
      </c>
      <c r="AA30" s="138">
        <v>616.51499999999999</v>
      </c>
      <c r="AB30" s="138">
        <v>513.43200000000002</v>
      </c>
      <c r="AC30" s="138">
        <v>448.54</v>
      </c>
      <c r="AD30" s="138">
        <v>392.49799999999999</v>
      </c>
      <c r="AE30" s="138">
        <v>455.65499999999997</v>
      </c>
      <c r="AF30" s="138">
        <v>413.19299999999998</v>
      </c>
      <c r="AG30" s="138">
        <v>412.57400000000001</v>
      </c>
      <c r="AH30" s="138">
        <v>437.12599999999998</v>
      </c>
      <c r="AI30" s="138">
        <v>405.61</v>
      </c>
      <c r="AJ30" s="379">
        <v>389.69900000000001</v>
      </c>
      <c r="AK30" s="379">
        <v>412.00200000000001</v>
      </c>
      <c r="AL30" s="379">
        <v>420.62700000000001</v>
      </c>
      <c r="AM30" s="379">
        <v>485.26600000000002</v>
      </c>
      <c r="AN30" s="379">
        <v>451.36399999999998</v>
      </c>
      <c r="AO30" s="379">
        <v>613.90899999999999</v>
      </c>
      <c r="AP30" s="379">
        <v>508.15499999999997</v>
      </c>
    </row>
    <row r="31" spans="1:43" x14ac:dyDescent="0.2">
      <c r="A31" s="264" t="s">
        <v>335</v>
      </c>
      <c r="B31" s="138">
        <v>49.646999999999998</v>
      </c>
      <c r="C31" s="138">
        <v>51.716000000000001</v>
      </c>
      <c r="D31" s="138">
        <v>42.334000000000003</v>
      </c>
      <c r="E31" s="138">
        <v>35.326000000000001</v>
      </c>
      <c r="F31" s="138">
        <v>62.798000000000002</v>
      </c>
      <c r="G31" s="138">
        <v>48.826000000000001</v>
      </c>
      <c r="H31" s="138">
        <v>40.601999999999997</v>
      </c>
      <c r="I31" s="138">
        <v>36.371000000000002</v>
      </c>
      <c r="J31" s="138">
        <v>39.082999999999998</v>
      </c>
      <c r="K31" s="138">
        <v>43.274000000000001</v>
      </c>
      <c r="L31" s="138">
        <v>26.774999999999999</v>
      </c>
      <c r="M31" s="138">
        <v>24.648</v>
      </c>
      <c r="N31" s="138">
        <v>44.76</v>
      </c>
      <c r="O31" s="138">
        <v>56.29</v>
      </c>
      <c r="P31" s="138">
        <v>42.84</v>
      </c>
      <c r="Q31" s="138">
        <v>63.148000000000003</v>
      </c>
      <c r="R31" s="138">
        <v>54.31</v>
      </c>
      <c r="S31" s="138">
        <v>49.67</v>
      </c>
      <c r="T31" s="138">
        <v>72.632999999999996</v>
      </c>
      <c r="U31" s="138">
        <v>71.944999999999993</v>
      </c>
      <c r="V31" s="138">
        <v>78.039000000000001</v>
      </c>
      <c r="W31" s="138">
        <v>81.975999999999999</v>
      </c>
      <c r="X31" s="138">
        <v>71.828000000000003</v>
      </c>
      <c r="Y31" s="138">
        <v>114.986</v>
      </c>
      <c r="Z31" s="138">
        <v>138.006</v>
      </c>
      <c r="AA31" s="138">
        <v>108.328</v>
      </c>
      <c r="AB31" s="138">
        <v>106.414</v>
      </c>
      <c r="AC31" s="138">
        <v>107.425</v>
      </c>
      <c r="AD31" s="138">
        <v>107.41</v>
      </c>
      <c r="AE31" s="138">
        <v>127.184</v>
      </c>
      <c r="AF31" s="138">
        <v>95.283000000000001</v>
      </c>
      <c r="AG31" s="138">
        <v>134.73099999999999</v>
      </c>
      <c r="AH31" s="138">
        <v>94.283000000000001</v>
      </c>
      <c r="AI31" s="138">
        <v>139.52799999999999</v>
      </c>
      <c r="AJ31" s="379">
        <v>136</v>
      </c>
      <c r="AK31" s="379">
        <v>172.08500000000001</v>
      </c>
      <c r="AL31" s="379">
        <v>178.77099999999999</v>
      </c>
      <c r="AM31" s="379">
        <v>135.398</v>
      </c>
      <c r="AN31" s="379">
        <v>98.757999999999996</v>
      </c>
      <c r="AO31" s="379">
        <v>82.814999999999998</v>
      </c>
      <c r="AP31" s="379">
        <v>99.978999999999999</v>
      </c>
    </row>
    <row r="32" spans="1:43" x14ac:dyDescent="0.2">
      <c r="A32" s="264" t="s">
        <v>169</v>
      </c>
      <c r="B32" s="138">
        <v>504.70100000000002</v>
      </c>
      <c r="C32" s="138">
        <v>486.49400000000003</v>
      </c>
      <c r="D32" s="138">
        <v>455.38799999999998</v>
      </c>
      <c r="E32" s="138">
        <v>407.286</v>
      </c>
      <c r="F32" s="138">
        <v>390.70800000000003</v>
      </c>
      <c r="G32" s="138">
        <v>370.4</v>
      </c>
      <c r="H32" s="138">
        <v>353.90199999999999</v>
      </c>
      <c r="I32" s="138">
        <v>342.90499999999997</v>
      </c>
      <c r="J32" s="138">
        <v>333.58</v>
      </c>
      <c r="K32" s="138">
        <v>329.601</v>
      </c>
      <c r="L32" s="138">
        <v>320.267</v>
      </c>
      <c r="M32" s="138">
        <v>317.35199999999998</v>
      </c>
      <c r="N32" s="138">
        <v>306.822</v>
      </c>
      <c r="O32" s="138">
        <v>242.74600000000001</v>
      </c>
      <c r="P32" s="138">
        <v>234.84299999999999</v>
      </c>
      <c r="Q32" s="138">
        <v>232.52799999999999</v>
      </c>
      <c r="R32" s="138">
        <v>220.881</v>
      </c>
      <c r="S32" s="138">
        <v>218.58199999999999</v>
      </c>
      <c r="T32" s="138">
        <v>249.785</v>
      </c>
      <c r="U32" s="138">
        <v>251.137</v>
      </c>
      <c r="V32" s="138">
        <v>976.60299999999995</v>
      </c>
      <c r="W32" s="138">
        <v>975.56700000000001</v>
      </c>
      <c r="X32" s="138">
        <v>932.58199999999999</v>
      </c>
      <c r="Y32" s="138">
        <v>1241.0029999999999</v>
      </c>
      <c r="Z32" s="138">
        <v>326.803</v>
      </c>
      <c r="AA32" s="138">
        <v>322.03300000000002</v>
      </c>
      <c r="AB32" s="138">
        <v>281.09100000000001</v>
      </c>
      <c r="AC32" s="138">
        <v>279.92099999999999</v>
      </c>
      <c r="AD32" s="138">
        <v>220.03899999999999</v>
      </c>
      <c r="AE32" s="138">
        <v>220.99</v>
      </c>
      <c r="AF32" s="138">
        <v>240.137</v>
      </c>
      <c r="AG32" s="138">
        <v>209.423</v>
      </c>
      <c r="AH32" s="138">
        <v>218.82599999999999</v>
      </c>
      <c r="AI32" s="138">
        <v>210.14099999999999</v>
      </c>
      <c r="AJ32" s="379">
        <v>225.131</v>
      </c>
      <c r="AK32" s="379">
        <v>278.50099999999998</v>
      </c>
      <c r="AL32" s="379">
        <v>431.22300000000001</v>
      </c>
      <c r="AM32" s="379">
        <v>323.92599999999999</v>
      </c>
      <c r="AN32" s="379">
        <v>279.99099999999999</v>
      </c>
      <c r="AO32" s="379">
        <v>496.762</v>
      </c>
      <c r="AP32" s="379">
        <v>489.08300000000003</v>
      </c>
    </row>
    <row r="33" spans="1:42" x14ac:dyDescent="0.2">
      <c r="A33" s="264" t="s">
        <v>168</v>
      </c>
      <c r="B33" s="138">
        <v>27.341000000000001</v>
      </c>
      <c r="C33" s="138">
        <v>27.489000000000001</v>
      </c>
      <c r="D33" s="138">
        <v>27.145</v>
      </c>
      <c r="E33" s="138">
        <v>27.417999999999999</v>
      </c>
      <c r="F33" s="138">
        <v>27.318999999999999</v>
      </c>
      <c r="G33" s="138">
        <v>27.478999999999999</v>
      </c>
      <c r="H33" s="138">
        <v>27.35</v>
      </c>
      <c r="I33" s="138">
        <v>27.306999999999999</v>
      </c>
      <c r="J33" s="138">
        <v>15.029</v>
      </c>
      <c r="K33" s="138">
        <v>15.292</v>
      </c>
      <c r="L33" s="138">
        <v>15.05</v>
      </c>
      <c r="M33" s="138">
        <v>15.28</v>
      </c>
      <c r="N33" s="138">
        <v>44.860999999999997</v>
      </c>
      <c r="O33" s="138">
        <v>90.269000000000005</v>
      </c>
      <c r="P33" s="138">
        <v>210.56899999999999</v>
      </c>
      <c r="Q33" s="138">
        <v>286.64</v>
      </c>
      <c r="R33" s="138">
        <v>287.36799999999999</v>
      </c>
      <c r="S33" s="138">
        <v>290.03100000000001</v>
      </c>
      <c r="T33" s="138">
        <v>288.32100000000003</v>
      </c>
      <c r="U33" s="138">
        <v>286.83300000000003</v>
      </c>
      <c r="V33" s="138">
        <v>287.56299999999999</v>
      </c>
      <c r="W33" s="138">
        <v>290.22800000000001</v>
      </c>
      <c r="X33" s="138">
        <v>288.51900000000001</v>
      </c>
      <c r="Y33" s="138">
        <v>287.03300000000002</v>
      </c>
      <c r="Z33" s="138">
        <v>287.76499999999999</v>
      </c>
      <c r="AA33" s="138">
        <v>290.43200000000002</v>
      </c>
      <c r="AB33" s="138">
        <v>508.77800000000002</v>
      </c>
      <c r="AC33" s="138">
        <v>513.17399999999998</v>
      </c>
      <c r="AD33" s="138">
        <v>520.01</v>
      </c>
      <c r="AE33" s="138">
        <v>529.01900000000001</v>
      </c>
      <c r="AF33" s="138">
        <v>509.39499999999998</v>
      </c>
      <c r="AG33" s="138">
        <v>597.28899999999999</v>
      </c>
      <c r="AH33" s="138">
        <v>558.71500000000003</v>
      </c>
      <c r="AI33" s="138">
        <v>583.37699999999995</v>
      </c>
      <c r="AJ33" s="379">
        <v>560.14300000000003</v>
      </c>
      <c r="AK33" s="379">
        <v>538.32299999999998</v>
      </c>
      <c r="AL33" s="379">
        <v>551.20699999999999</v>
      </c>
      <c r="AM33" s="379">
        <v>560.09299999999996</v>
      </c>
      <c r="AN33" s="379">
        <v>545.58199999999999</v>
      </c>
      <c r="AO33" s="379">
        <v>529.67100000000005</v>
      </c>
      <c r="AP33" s="379">
        <v>542.24900000000002</v>
      </c>
    </row>
    <row r="34" spans="1:42" x14ac:dyDescent="0.2">
      <c r="A34" s="112" t="s">
        <v>308</v>
      </c>
      <c r="B34" s="138">
        <v>307.24</v>
      </c>
      <c r="C34" s="138">
        <v>275.56099999999998</v>
      </c>
      <c r="D34" s="138">
        <v>277.726</v>
      </c>
      <c r="E34" s="138">
        <v>279.86</v>
      </c>
      <c r="F34" s="138">
        <v>282.03500000000003</v>
      </c>
      <c r="G34" s="138">
        <v>0</v>
      </c>
      <c r="H34" s="138">
        <v>0</v>
      </c>
      <c r="I34" s="138">
        <v>0</v>
      </c>
      <c r="J34" s="138">
        <v>0</v>
      </c>
      <c r="K34" s="138">
        <v>0</v>
      </c>
      <c r="L34" s="138">
        <v>0</v>
      </c>
      <c r="M34" s="138">
        <v>0</v>
      </c>
      <c r="N34" s="138">
        <v>0</v>
      </c>
      <c r="O34" s="138">
        <v>0</v>
      </c>
      <c r="P34" s="138">
        <v>0</v>
      </c>
      <c r="Q34" s="138">
        <v>0</v>
      </c>
      <c r="R34" s="138">
        <v>0</v>
      </c>
      <c r="S34" s="138">
        <v>0</v>
      </c>
      <c r="T34" s="138">
        <v>0</v>
      </c>
      <c r="U34" s="138">
        <v>0</v>
      </c>
      <c r="V34" s="138">
        <v>0</v>
      </c>
      <c r="W34" s="138">
        <v>0</v>
      </c>
      <c r="X34" s="138">
        <v>0</v>
      </c>
      <c r="Y34" s="138">
        <v>0</v>
      </c>
      <c r="Z34" s="138">
        <v>0</v>
      </c>
      <c r="AA34" s="138">
        <v>302.649</v>
      </c>
      <c r="AB34" s="138">
        <v>307.21199999999999</v>
      </c>
      <c r="AC34" s="138">
        <v>311.74099999999999</v>
      </c>
      <c r="AD34" s="138">
        <v>814.48</v>
      </c>
      <c r="AE34" s="138">
        <v>810.03800000000001</v>
      </c>
      <c r="AF34" s="138">
        <v>828.84</v>
      </c>
      <c r="AG34" s="138">
        <v>838.01300000000003</v>
      </c>
      <c r="AH34" s="138">
        <v>1315.326</v>
      </c>
      <c r="AI34" s="138">
        <v>1034.7539999999999</v>
      </c>
      <c r="AJ34" s="379">
        <v>1048.796</v>
      </c>
      <c r="AK34" s="379">
        <v>1563.2809999999999</v>
      </c>
      <c r="AL34" s="379">
        <v>1526.7139999999999</v>
      </c>
      <c r="AM34" s="379">
        <v>1538.636</v>
      </c>
      <c r="AN34" s="379">
        <v>1553.6379999999999</v>
      </c>
      <c r="AO34" s="379">
        <v>1542.425</v>
      </c>
      <c r="AP34" s="379">
        <v>1006.558</v>
      </c>
    </row>
    <row r="35" spans="1:42" x14ac:dyDescent="0.2">
      <c r="A35" s="264" t="s">
        <v>167</v>
      </c>
      <c r="B35" s="138">
        <v>279.685</v>
      </c>
      <c r="C35" s="138">
        <v>272.33100000000002</v>
      </c>
      <c r="D35" s="138">
        <v>271.60000000000002</v>
      </c>
      <c r="E35" s="138">
        <v>228.523</v>
      </c>
      <c r="F35" s="138">
        <v>246.45599999999999</v>
      </c>
      <c r="G35" s="138">
        <v>244.44</v>
      </c>
      <c r="H35" s="138">
        <v>248.715</v>
      </c>
      <c r="I35" s="138">
        <v>287.41699999999997</v>
      </c>
      <c r="J35" s="138">
        <v>275.87</v>
      </c>
      <c r="K35" s="138">
        <v>264.31700000000001</v>
      </c>
      <c r="L35" s="138">
        <v>256.476</v>
      </c>
      <c r="M35" s="138">
        <v>305.69</v>
      </c>
      <c r="N35" s="138">
        <v>386.75900000000001</v>
      </c>
      <c r="O35" s="138">
        <v>357.64800000000002</v>
      </c>
      <c r="P35" s="138">
        <v>342.62200000000001</v>
      </c>
      <c r="Q35" s="138">
        <v>328.387</v>
      </c>
      <c r="R35" s="138">
        <v>360.11200000000002</v>
      </c>
      <c r="S35" s="138">
        <v>358.95400000000001</v>
      </c>
      <c r="T35" s="138">
        <v>434.90899999999999</v>
      </c>
      <c r="U35" s="138">
        <v>428.45400000000001</v>
      </c>
      <c r="V35" s="138">
        <v>466.84500000000003</v>
      </c>
      <c r="W35" s="138">
        <v>412.51100000000002</v>
      </c>
      <c r="X35" s="138">
        <v>427.63499999999999</v>
      </c>
      <c r="Y35" s="138">
        <v>474.29599999999999</v>
      </c>
      <c r="Z35" s="138">
        <v>507.59500000000003</v>
      </c>
      <c r="AA35" s="138">
        <v>504.25700000000001</v>
      </c>
      <c r="AB35" s="138">
        <v>506.69400000000002</v>
      </c>
      <c r="AC35" s="138">
        <v>499.62700000000001</v>
      </c>
      <c r="AD35" s="138">
        <v>469.32600000000002</v>
      </c>
      <c r="AE35" s="138">
        <v>504.88</v>
      </c>
      <c r="AF35" s="138">
        <v>587.61800000000005</v>
      </c>
      <c r="AG35" s="138">
        <v>674.73299999999995</v>
      </c>
      <c r="AH35" s="138">
        <v>586.84100000000001</v>
      </c>
      <c r="AI35" s="138">
        <v>590.92899999999997</v>
      </c>
      <c r="AJ35" s="379">
        <v>560.94200000000001</v>
      </c>
      <c r="AK35" s="379">
        <v>619.61500000000001</v>
      </c>
      <c r="AL35" s="379">
        <v>589.48599999999999</v>
      </c>
      <c r="AM35" s="379">
        <v>614.11</v>
      </c>
      <c r="AN35" s="379">
        <v>626.649</v>
      </c>
      <c r="AO35" s="379">
        <v>818.66300000000001</v>
      </c>
      <c r="AP35" s="379">
        <v>666.02800000000002</v>
      </c>
    </row>
    <row r="36" spans="1:42" s="151" customFormat="1" x14ac:dyDescent="0.2">
      <c r="A36" s="123" t="s">
        <v>166</v>
      </c>
      <c r="B36" s="137">
        <v>10236.76</v>
      </c>
      <c r="C36" s="137">
        <v>10381.553</v>
      </c>
      <c r="D36" s="137">
        <v>10513.351000000001</v>
      </c>
      <c r="E36" s="137">
        <v>10492.699000000001</v>
      </c>
      <c r="F36" s="137">
        <v>10500.529</v>
      </c>
      <c r="G36" s="137">
        <v>10363.326999999999</v>
      </c>
      <c r="H36" s="137">
        <v>10549.582</v>
      </c>
      <c r="I36" s="137">
        <v>10632.27</v>
      </c>
      <c r="J36" s="137">
        <v>10681.605</v>
      </c>
      <c r="K36" s="137">
        <v>10899.163</v>
      </c>
      <c r="L36" s="137">
        <v>11082.584999999999</v>
      </c>
      <c r="M36" s="137">
        <v>11338.771000000001</v>
      </c>
      <c r="N36" s="137">
        <v>11536.745999999999</v>
      </c>
      <c r="O36" s="137">
        <v>11785.128000000001</v>
      </c>
      <c r="P36" s="137">
        <v>12443.191000000001</v>
      </c>
      <c r="Q36" s="137">
        <v>12563.593999999999</v>
      </c>
      <c r="R36" s="137">
        <v>13113.518</v>
      </c>
      <c r="S36" s="137">
        <v>13326.031999999999</v>
      </c>
      <c r="T36" s="137">
        <v>17442.814999999999</v>
      </c>
      <c r="U36" s="137">
        <v>17770.466</v>
      </c>
      <c r="V36" s="137">
        <v>18952.023000000001</v>
      </c>
      <c r="W36" s="137">
        <v>19008.866000000002</v>
      </c>
      <c r="X36" s="137">
        <v>19361.373</v>
      </c>
      <c r="Y36" s="137">
        <v>20643.09</v>
      </c>
      <c r="Z36" s="137">
        <v>20411.278999999999</v>
      </c>
      <c r="AA36" s="137">
        <v>21100.814999999999</v>
      </c>
      <c r="AB36" s="137">
        <v>21737.915000000001</v>
      </c>
      <c r="AC36" s="137">
        <v>21443.911</v>
      </c>
      <c r="AD36" s="137">
        <v>22056.129000000001</v>
      </c>
      <c r="AE36" s="137">
        <v>22481.253000000001</v>
      </c>
      <c r="AF36" s="137">
        <v>22993.994999999999</v>
      </c>
      <c r="AG36" s="137">
        <v>22925.704000000002</v>
      </c>
      <c r="AH36" s="137">
        <v>23467.758000000002</v>
      </c>
      <c r="AI36" s="137">
        <v>23932.627</v>
      </c>
      <c r="AJ36" s="382">
        <v>24737.322</v>
      </c>
      <c r="AK36" s="382">
        <v>25250.672999999999</v>
      </c>
      <c r="AL36" s="382">
        <v>26115.232</v>
      </c>
      <c r="AM36" s="382">
        <v>26805.544999999998</v>
      </c>
      <c r="AN36" s="382">
        <v>27614.498</v>
      </c>
      <c r="AO36" s="382">
        <v>28305.666000000001</v>
      </c>
      <c r="AP36" s="382">
        <v>27879.769</v>
      </c>
    </row>
    <row r="37" spans="1:42" x14ac:dyDescent="0.2">
      <c r="A37" s="264" t="s">
        <v>165</v>
      </c>
      <c r="B37" s="138">
        <v>1497.175</v>
      </c>
      <c r="C37" s="138">
        <v>1487.06</v>
      </c>
      <c r="D37" s="138">
        <v>1495.3130000000001</v>
      </c>
      <c r="E37" s="138">
        <v>1564.568</v>
      </c>
      <c r="F37" s="138">
        <v>1537.982</v>
      </c>
      <c r="G37" s="138">
        <v>1610.845</v>
      </c>
      <c r="H37" s="138">
        <v>1653.5530000000001</v>
      </c>
      <c r="I37" s="138">
        <v>1752.8050000000001</v>
      </c>
      <c r="J37" s="138">
        <v>1796.71</v>
      </c>
      <c r="K37" s="138">
        <v>1844.4780000000001</v>
      </c>
      <c r="L37" s="138">
        <v>1616.2159999999999</v>
      </c>
      <c r="M37" s="138">
        <v>1683.8230000000001</v>
      </c>
      <c r="N37" s="138">
        <v>1587.37</v>
      </c>
      <c r="O37" s="138">
        <v>1661.5119999999999</v>
      </c>
      <c r="P37" s="138">
        <v>1685.8820000000001</v>
      </c>
      <c r="Q37" s="138">
        <v>1678.884</v>
      </c>
      <c r="R37" s="138">
        <v>1730.6010000000001</v>
      </c>
      <c r="S37" s="138">
        <v>1770.7650000000001</v>
      </c>
      <c r="T37" s="138">
        <v>1952.789</v>
      </c>
      <c r="U37" s="138">
        <v>2014.077</v>
      </c>
      <c r="V37" s="138">
        <v>2091.444</v>
      </c>
      <c r="W37" s="138">
        <v>2140.5030000000002</v>
      </c>
      <c r="X37" s="138">
        <v>2078.7330000000002</v>
      </c>
      <c r="Y37" s="138">
        <v>2254.4059999999999</v>
      </c>
      <c r="Z37" s="138">
        <v>2195.5549999999998</v>
      </c>
      <c r="AA37" s="138">
        <v>2339.83</v>
      </c>
      <c r="AB37" s="138">
        <v>2365.585</v>
      </c>
      <c r="AC37" s="138">
        <v>2507.596</v>
      </c>
      <c r="AD37" s="138">
        <v>2586.0830000000001</v>
      </c>
      <c r="AE37" s="138">
        <v>2734.857</v>
      </c>
      <c r="AF37" s="138">
        <v>2882.85</v>
      </c>
      <c r="AG37" s="138">
        <v>3035.5990000000002</v>
      </c>
      <c r="AH37" s="138">
        <v>3081.2530000000002</v>
      </c>
      <c r="AI37" s="138">
        <v>3242.0920000000001</v>
      </c>
      <c r="AJ37" s="379">
        <v>3225.96</v>
      </c>
      <c r="AK37" s="379">
        <v>3356.2179999999998</v>
      </c>
      <c r="AL37" s="379">
        <v>3386.1529999999998</v>
      </c>
      <c r="AM37" s="379">
        <v>3512.453</v>
      </c>
      <c r="AN37" s="379">
        <v>3781.576</v>
      </c>
      <c r="AO37" s="379">
        <v>3883.7170000000001</v>
      </c>
      <c r="AP37" s="379">
        <v>3895.0880000000002</v>
      </c>
    </row>
    <row r="38" spans="1:42" x14ac:dyDescent="0.2">
      <c r="A38" s="264" t="s">
        <v>143</v>
      </c>
      <c r="B38" s="138">
        <v>27.396999999999998</v>
      </c>
      <c r="C38" s="138">
        <v>29.062999999999999</v>
      </c>
      <c r="D38" s="138">
        <v>30.347000000000001</v>
      </c>
      <c r="E38" s="138">
        <v>33.177999999999997</v>
      </c>
      <c r="F38" s="138">
        <v>31.074000000000002</v>
      </c>
      <c r="G38" s="138">
        <v>33.749000000000002</v>
      </c>
      <c r="H38" s="138">
        <v>34.61</v>
      </c>
      <c r="I38" s="138">
        <v>39.500999999999998</v>
      </c>
      <c r="J38" s="138">
        <v>37.871000000000002</v>
      </c>
      <c r="K38" s="138">
        <v>40.076999999999998</v>
      </c>
      <c r="L38" s="138">
        <v>41.228000000000002</v>
      </c>
      <c r="M38" s="138">
        <v>43.186</v>
      </c>
      <c r="N38" s="138">
        <v>40.293999999999997</v>
      </c>
      <c r="O38" s="138">
        <v>42.898000000000003</v>
      </c>
      <c r="P38" s="138">
        <v>45.015000000000001</v>
      </c>
      <c r="Q38" s="138">
        <v>45.853000000000002</v>
      </c>
      <c r="R38" s="138">
        <v>47.738</v>
      </c>
      <c r="S38" s="138">
        <v>48.924999999999997</v>
      </c>
      <c r="T38" s="138">
        <v>170.251</v>
      </c>
      <c r="U38" s="138">
        <v>174.483</v>
      </c>
      <c r="V38" s="138">
        <v>143.83699999999999</v>
      </c>
      <c r="W38" s="138">
        <v>147.56399999999999</v>
      </c>
      <c r="X38" s="138">
        <v>137.38999999999999</v>
      </c>
      <c r="Y38" s="138">
        <v>121.58499999999999</v>
      </c>
      <c r="Z38" s="138">
        <v>123.506</v>
      </c>
      <c r="AA38" s="138">
        <v>57.19</v>
      </c>
      <c r="AB38" s="138">
        <v>56.74</v>
      </c>
      <c r="AC38" s="138">
        <v>60.262999999999998</v>
      </c>
      <c r="AD38" s="138">
        <v>59.246000000000002</v>
      </c>
      <c r="AE38" s="138">
        <v>61.923999999999999</v>
      </c>
      <c r="AF38" s="138">
        <v>65.14</v>
      </c>
      <c r="AG38" s="138">
        <v>64.424999999999997</v>
      </c>
      <c r="AH38" s="138">
        <v>64.653000000000006</v>
      </c>
      <c r="AI38" s="138">
        <v>68.652000000000001</v>
      </c>
      <c r="AJ38" s="379">
        <v>72.084999999999994</v>
      </c>
      <c r="AK38" s="379">
        <v>71.644000000000005</v>
      </c>
      <c r="AL38" s="379">
        <v>71.644000000000005</v>
      </c>
      <c r="AM38" s="379">
        <v>75.305999999999997</v>
      </c>
      <c r="AN38" s="379">
        <v>78.757999999999996</v>
      </c>
      <c r="AO38" s="379">
        <v>81.427999999999997</v>
      </c>
      <c r="AP38" s="379">
        <v>77.66</v>
      </c>
    </row>
    <row r="39" spans="1:42" s="151" customFormat="1" x14ac:dyDescent="0.2">
      <c r="A39" s="123" t="s">
        <v>164</v>
      </c>
      <c r="B39" s="137">
        <v>1524.5719999999999</v>
      </c>
      <c r="C39" s="137">
        <v>1516.123</v>
      </c>
      <c r="D39" s="137">
        <v>1525.66</v>
      </c>
      <c r="E39" s="137">
        <v>1597.7460000000001</v>
      </c>
      <c r="F39" s="137">
        <v>1569.056</v>
      </c>
      <c r="G39" s="137">
        <v>1644.5940000000001</v>
      </c>
      <c r="H39" s="137">
        <v>1688.163</v>
      </c>
      <c r="I39" s="137">
        <v>1792.306</v>
      </c>
      <c r="J39" s="137">
        <v>1834.5809999999999</v>
      </c>
      <c r="K39" s="137">
        <v>1884.5550000000001</v>
      </c>
      <c r="L39" s="137">
        <v>1657.444</v>
      </c>
      <c r="M39" s="137">
        <v>1727.009</v>
      </c>
      <c r="N39" s="137">
        <v>1627.664</v>
      </c>
      <c r="O39" s="137">
        <v>1704.41</v>
      </c>
      <c r="P39" s="137">
        <v>1730.8969999999999</v>
      </c>
      <c r="Q39" s="137">
        <v>1724.7370000000001</v>
      </c>
      <c r="R39" s="137">
        <v>1778.3389999999999</v>
      </c>
      <c r="S39" s="137">
        <v>1819.69</v>
      </c>
      <c r="T39" s="137">
        <v>2123.04</v>
      </c>
      <c r="U39" s="137">
        <v>2188.56</v>
      </c>
      <c r="V39" s="137">
        <v>2235.2809999999999</v>
      </c>
      <c r="W39" s="137">
        <v>2288.067</v>
      </c>
      <c r="X39" s="137">
        <v>2216.123</v>
      </c>
      <c r="Y39" s="137">
        <v>2375.991</v>
      </c>
      <c r="Z39" s="137">
        <v>2319.0610000000001</v>
      </c>
      <c r="AA39" s="137">
        <v>2397.02</v>
      </c>
      <c r="AB39" s="137">
        <v>2422.3249999999998</v>
      </c>
      <c r="AC39" s="137">
        <v>2567.8589999999999</v>
      </c>
      <c r="AD39" s="137">
        <v>2645.3290000000002</v>
      </c>
      <c r="AE39" s="137">
        <v>2796.7809999999999</v>
      </c>
      <c r="AF39" s="137">
        <v>2947.99</v>
      </c>
      <c r="AG39" s="137">
        <v>3100.0239999999999</v>
      </c>
      <c r="AH39" s="137">
        <v>3145.9059999999999</v>
      </c>
      <c r="AI39" s="137">
        <v>3310.7440000000001</v>
      </c>
      <c r="AJ39" s="382">
        <v>3298.0450000000001</v>
      </c>
      <c r="AK39" s="382">
        <v>3427.8620000000001</v>
      </c>
      <c r="AL39" s="382">
        <v>3457.797</v>
      </c>
      <c r="AM39" s="382">
        <v>3587.759</v>
      </c>
      <c r="AN39" s="382">
        <v>3860.3339999999998</v>
      </c>
      <c r="AO39" s="382">
        <v>3965.145</v>
      </c>
      <c r="AP39" s="382">
        <v>3972.748</v>
      </c>
    </row>
    <row r="40" spans="1:42" s="150" customFormat="1" x14ac:dyDescent="0.2">
      <c r="A40" s="136" t="s">
        <v>163</v>
      </c>
      <c r="B40" s="135">
        <v>11761.332</v>
      </c>
      <c r="C40" s="135">
        <v>11897.675999999999</v>
      </c>
      <c r="D40" s="135">
        <v>12039.011</v>
      </c>
      <c r="E40" s="135">
        <v>12090.445</v>
      </c>
      <c r="F40" s="135">
        <v>12069.584999999999</v>
      </c>
      <c r="G40" s="135">
        <v>12007.921</v>
      </c>
      <c r="H40" s="135">
        <v>12237.745000000001</v>
      </c>
      <c r="I40" s="135">
        <v>12424.575999999999</v>
      </c>
      <c r="J40" s="135">
        <v>12516.186</v>
      </c>
      <c r="K40" s="135">
        <v>12783.718000000001</v>
      </c>
      <c r="L40" s="135">
        <v>12740.029</v>
      </c>
      <c r="M40" s="135">
        <v>13065.78</v>
      </c>
      <c r="N40" s="135">
        <v>13164.41</v>
      </c>
      <c r="O40" s="135">
        <v>13489.538</v>
      </c>
      <c r="P40" s="135">
        <v>14174.088</v>
      </c>
      <c r="Q40" s="135">
        <v>14288.331</v>
      </c>
      <c r="R40" s="135">
        <v>14891.857</v>
      </c>
      <c r="S40" s="135">
        <v>15145.722</v>
      </c>
      <c r="T40" s="135">
        <v>19565.855</v>
      </c>
      <c r="U40" s="135">
        <v>19959.026000000002</v>
      </c>
      <c r="V40" s="135">
        <v>21187.304</v>
      </c>
      <c r="W40" s="135">
        <v>21296.933000000001</v>
      </c>
      <c r="X40" s="135">
        <v>21577.495999999999</v>
      </c>
      <c r="Y40" s="135">
        <v>23019.080999999998</v>
      </c>
      <c r="Z40" s="135">
        <v>22730.34</v>
      </c>
      <c r="AA40" s="135">
        <v>23497.834999999999</v>
      </c>
      <c r="AB40" s="135">
        <v>24160.240000000002</v>
      </c>
      <c r="AC40" s="135">
        <v>24011.77</v>
      </c>
      <c r="AD40" s="135">
        <v>24701.457999999999</v>
      </c>
      <c r="AE40" s="135">
        <v>25278.034</v>
      </c>
      <c r="AF40" s="135">
        <v>25941.985000000001</v>
      </c>
      <c r="AG40" s="135">
        <v>26025.727999999999</v>
      </c>
      <c r="AH40" s="135">
        <v>26613.664000000001</v>
      </c>
      <c r="AI40" s="135">
        <v>27243.370999999999</v>
      </c>
      <c r="AJ40" s="383">
        <v>28035.366999999998</v>
      </c>
      <c r="AK40" s="383">
        <v>28678.535</v>
      </c>
      <c r="AL40" s="383">
        <v>29573.028999999999</v>
      </c>
      <c r="AM40" s="383">
        <v>30393.304</v>
      </c>
      <c r="AN40" s="383">
        <v>31474.831999999999</v>
      </c>
      <c r="AO40" s="383">
        <v>32270.811000000002</v>
      </c>
      <c r="AP40" s="383">
        <v>31852.517</v>
      </c>
    </row>
    <row r="41" spans="1:42" s="5" customFormat="1" x14ac:dyDescent="0.2">
      <c r="A41" s="261"/>
      <c r="B41" s="134"/>
      <c r="C41" s="134"/>
      <c r="D41" s="134"/>
      <c r="E41" s="134"/>
      <c r="F41" s="134"/>
      <c r="G41" s="134"/>
      <c r="H41" s="134"/>
      <c r="I41" s="134"/>
      <c r="J41" s="134"/>
      <c r="K41" s="134"/>
      <c r="L41" s="134"/>
      <c r="M41" s="134"/>
      <c r="N41" s="134"/>
      <c r="O41" s="134"/>
      <c r="P41" s="134"/>
      <c r="Q41" s="134"/>
      <c r="R41" s="134"/>
      <c r="S41" s="134"/>
      <c r="T41" s="134"/>
      <c r="U41" s="134"/>
      <c r="V41" s="134"/>
      <c r="W41" s="134"/>
      <c r="X41" s="134"/>
      <c r="Y41" s="134"/>
      <c r="Z41" s="134"/>
      <c r="AA41" s="134"/>
      <c r="AB41" s="134"/>
      <c r="AC41" s="134"/>
      <c r="AD41" s="134"/>
      <c r="AE41" s="134"/>
      <c r="AF41" s="134"/>
      <c r="AG41" s="134"/>
      <c r="AH41" s="134"/>
      <c r="AI41" s="134"/>
      <c r="AJ41" s="134"/>
      <c r="AK41" s="134"/>
      <c r="AL41" s="134"/>
      <c r="AM41" s="134"/>
      <c r="AN41" s="134"/>
      <c r="AO41" s="134"/>
      <c r="AP41" s="134"/>
    </row>
    <row r="42" spans="1:42" x14ac:dyDescent="0.2">
      <c r="A42" s="265" t="s">
        <v>162</v>
      </c>
      <c r="B42" s="133">
        <v>1279.761</v>
      </c>
      <c r="C42" s="133">
        <v>1285.575</v>
      </c>
      <c r="D42" s="133">
        <v>1336.241</v>
      </c>
      <c r="E42" s="133">
        <v>1326.4760000000001</v>
      </c>
      <c r="F42" s="133">
        <v>1323.2539999999999</v>
      </c>
      <c r="G42" s="133">
        <v>1326.838</v>
      </c>
      <c r="H42" s="133">
        <v>1362.14</v>
      </c>
      <c r="I42" s="133">
        <v>1435.71</v>
      </c>
      <c r="J42" s="133">
        <v>1623.126</v>
      </c>
      <c r="K42" s="133">
        <v>1458.318</v>
      </c>
      <c r="L42" s="133">
        <v>1453.402</v>
      </c>
      <c r="M42" s="133">
        <v>1460.078</v>
      </c>
      <c r="N42" s="133">
        <v>1425.298</v>
      </c>
      <c r="O42" s="133">
        <v>1424.0250000000001</v>
      </c>
      <c r="P42" s="133">
        <v>1451.1759999999999</v>
      </c>
      <c r="Q42" s="133">
        <v>1423.174</v>
      </c>
      <c r="R42" s="133">
        <v>1613.3009999999999</v>
      </c>
      <c r="S42" s="133">
        <v>1618.5429999999999</v>
      </c>
      <c r="T42" s="133">
        <v>1753.4480000000001</v>
      </c>
      <c r="U42" s="133">
        <v>1734.201</v>
      </c>
      <c r="V42" s="133">
        <v>1879.4110000000001</v>
      </c>
      <c r="W42" s="133">
        <v>1891.4390000000001</v>
      </c>
      <c r="X42" s="133">
        <v>1959.6010000000001</v>
      </c>
      <c r="Y42" s="133">
        <v>1901.47</v>
      </c>
      <c r="Z42" s="133">
        <v>2043.4770000000001</v>
      </c>
      <c r="AA42" s="133">
        <v>2076.6060000000002</v>
      </c>
      <c r="AB42" s="133">
        <v>2208.2190000000001</v>
      </c>
      <c r="AC42" s="133">
        <v>2166.9119999999998</v>
      </c>
      <c r="AD42" s="133">
        <v>2181.3809999999999</v>
      </c>
      <c r="AE42" s="133">
        <v>2192.9070000000002</v>
      </c>
      <c r="AF42" s="133">
        <v>2509.9110000000001</v>
      </c>
      <c r="AG42" s="133">
        <v>2519.491</v>
      </c>
      <c r="AH42" s="133">
        <v>2523.241</v>
      </c>
      <c r="AI42" s="133">
        <v>2535.2890000000002</v>
      </c>
      <c r="AJ42" s="133">
        <v>2785.8180000000002</v>
      </c>
      <c r="AK42" s="133">
        <v>2788.8</v>
      </c>
      <c r="AL42" s="133">
        <v>2802.7660000000001</v>
      </c>
      <c r="AM42" s="133">
        <v>2801.1930000000002</v>
      </c>
      <c r="AN42" s="133">
        <v>3011.596</v>
      </c>
      <c r="AO42" s="133">
        <v>2989.0160000000001</v>
      </c>
      <c r="AP42" s="133">
        <v>2996.7080000000001</v>
      </c>
    </row>
    <row r="43" spans="1:42" x14ac:dyDescent="0.2">
      <c r="A43" s="265" t="s">
        <v>161</v>
      </c>
      <c r="B43" s="133">
        <v>1279.761</v>
      </c>
      <c r="C43" s="133">
        <v>1285.575</v>
      </c>
      <c r="D43" s="133">
        <v>1336.241</v>
      </c>
      <c r="E43" s="133">
        <v>1326.4760000000001</v>
      </c>
      <c r="F43" s="133">
        <v>1323.2539999999999</v>
      </c>
      <c r="G43" s="133">
        <v>1326.838</v>
      </c>
      <c r="H43" s="133">
        <v>1362.14</v>
      </c>
      <c r="I43" s="133">
        <v>1435.71</v>
      </c>
      <c r="J43" s="133">
        <v>1623.126</v>
      </c>
      <c r="K43" s="133">
        <v>1458.318</v>
      </c>
      <c r="L43" s="133">
        <v>1453.402</v>
      </c>
      <c r="M43" s="133">
        <v>1460.078</v>
      </c>
      <c r="N43" s="133">
        <v>1469.8930000000003</v>
      </c>
      <c r="O43" s="133">
        <v>1468.62</v>
      </c>
      <c r="P43" s="133">
        <v>1495.771</v>
      </c>
      <c r="Q43" s="133">
        <v>1707.769</v>
      </c>
      <c r="R43" s="133">
        <v>1903.394</v>
      </c>
      <c r="S43" s="133">
        <v>1909.623</v>
      </c>
      <c r="T43" s="133">
        <v>2065.4630000000002</v>
      </c>
      <c r="U43" s="133">
        <v>2025.4369999999999</v>
      </c>
      <c r="V43" s="133">
        <v>2172.3449999999998</v>
      </c>
      <c r="W43" s="133">
        <v>2200.6489999999999</v>
      </c>
      <c r="X43" s="133">
        <v>2252.4899999999998</v>
      </c>
      <c r="Y43" s="133">
        <v>2193.9899999999998</v>
      </c>
      <c r="Z43" s="133">
        <v>2336.2049999999999</v>
      </c>
      <c r="AA43" s="133">
        <v>2369.623</v>
      </c>
      <c r="AB43" s="133">
        <v>2806.375</v>
      </c>
      <c r="AC43" s="133">
        <v>2765.2440000000001</v>
      </c>
      <c r="AD43" s="133">
        <v>2780.1109999999999</v>
      </c>
      <c r="AE43" s="133">
        <v>2791.42</v>
      </c>
      <c r="AF43" s="133">
        <v>3109.2080000000001</v>
      </c>
      <c r="AG43" s="133">
        <v>3199.4059999999999</v>
      </c>
      <c r="AH43" s="133">
        <v>3158.473</v>
      </c>
      <c r="AI43" s="133">
        <v>3168.7260000000001</v>
      </c>
      <c r="AJ43" s="133">
        <v>3411.2579999999998</v>
      </c>
      <c r="AK43" s="133">
        <v>3402</v>
      </c>
      <c r="AL43" s="133">
        <v>3415.2449999999999</v>
      </c>
      <c r="AM43" s="133">
        <v>3413.8780000000002</v>
      </c>
      <c r="AN43" s="133">
        <v>3925.585</v>
      </c>
      <c r="AO43" s="133">
        <v>3903.26</v>
      </c>
      <c r="AP43" s="133">
        <v>3910.6619999999998</v>
      </c>
    </row>
    <row r="44" spans="1:42" x14ac:dyDescent="0.2">
      <c r="A44" s="265" t="s">
        <v>160</v>
      </c>
      <c r="B44" s="133">
        <v>7730.2420000000002</v>
      </c>
      <c r="C44" s="133">
        <v>7602.7359999999999</v>
      </c>
      <c r="D44" s="133">
        <v>7862.1279999999997</v>
      </c>
      <c r="E44" s="133">
        <v>7935.1239999999998</v>
      </c>
      <c r="F44" s="133">
        <v>8006.9790000000003</v>
      </c>
      <c r="G44" s="133">
        <v>8127.9870000000001</v>
      </c>
      <c r="H44" s="133">
        <v>8546.482</v>
      </c>
      <c r="I44" s="133">
        <v>8634.1290000000008</v>
      </c>
      <c r="J44" s="133">
        <v>8692.7939999999999</v>
      </c>
      <c r="K44" s="133">
        <v>8607.42</v>
      </c>
      <c r="L44" s="133">
        <v>8677.6239999999998</v>
      </c>
      <c r="M44" s="133">
        <v>8811.5590000000011</v>
      </c>
      <c r="N44" s="133">
        <v>8935.19</v>
      </c>
      <c r="O44" s="133">
        <v>9126.1380000000008</v>
      </c>
      <c r="P44" s="133">
        <v>9185.5390000000007</v>
      </c>
      <c r="Q44" s="133">
        <v>9226.6949999999997</v>
      </c>
      <c r="R44" s="133">
        <v>9301.7360000000008</v>
      </c>
      <c r="S44" s="133">
        <v>8863.2420000000002</v>
      </c>
      <c r="T44" s="133">
        <v>12421.028</v>
      </c>
      <c r="U44" s="133">
        <v>12615.065000000001</v>
      </c>
      <c r="V44" s="133">
        <v>12755.591</v>
      </c>
      <c r="W44" s="133">
        <v>12824.373</v>
      </c>
      <c r="X44" s="133">
        <v>12667.407999999999</v>
      </c>
      <c r="Y44" s="133">
        <v>13843.373</v>
      </c>
      <c r="Z44" s="133">
        <v>14172.549000000001</v>
      </c>
      <c r="AA44" s="133">
        <v>14283.739</v>
      </c>
      <c r="AB44" s="133">
        <v>14653.058999999999</v>
      </c>
      <c r="AC44" s="133">
        <v>14622.299000000001</v>
      </c>
      <c r="AD44" s="133">
        <v>14824.385</v>
      </c>
      <c r="AE44" s="133">
        <v>14919.022999999999</v>
      </c>
      <c r="AF44" s="133">
        <v>15337.162</v>
      </c>
      <c r="AG44" s="133">
        <v>15427.769</v>
      </c>
      <c r="AH44" s="133">
        <v>16017.152</v>
      </c>
      <c r="AI44" s="133">
        <v>17064.026999999998</v>
      </c>
      <c r="AJ44" s="133">
        <v>18216.105</v>
      </c>
      <c r="AK44" s="133">
        <v>18099.7</v>
      </c>
      <c r="AL44" s="133">
        <v>18608.243999999999</v>
      </c>
      <c r="AM44" s="133">
        <v>19116.571</v>
      </c>
      <c r="AN44" s="133">
        <v>19509.811000000002</v>
      </c>
      <c r="AO44" s="133">
        <v>20163.887999999999</v>
      </c>
      <c r="AP44" s="133">
        <v>20249.831999999999</v>
      </c>
    </row>
    <row r="45" spans="1:42" x14ac:dyDescent="0.2">
      <c r="A45" s="265" t="s">
        <v>159</v>
      </c>
      <c r="B45" s="132">
        <v>0.1656</v>
      </c>
      <c r="C45" s="132">
        <v>0.1691</v>
      </c>
      <c r="D45" s="132">
        <v>0.17</v>
      </c>
      <c r="E45" s="132">
        <v>0.16719999999999999</v>
      </c>
      <c r="F45" s="132">
        <v>0.1653</v>
      </c>
      <c r="G45" s="132">
        <v>0.16320000000000001</v>
      </c>
      <c r="H45" s="132">
        <v>0.15939999999999999</v>
      </c>
      <c r="I45" s="132">
        <v>0.1663</v>
      </c>
      <c r="J45" s="132">
        <v>0.1867</v>
      </c>
      <c r="K45" s="132">
        <v>0.1694</v>
      </c>
      <c r="L45" s="132">
        <v>0.16749</v>
      </c>
      <c r="M45" s="132">
        <v>0.16570030343098194</v>
      </c>
      <c r="N45" s="132">
        <v>0.15951513062397105</v>
      </c>
      <c r="O45" s="132">
        <v>0.15603807437494371</v>
      </c>
      <c r="P45" s="132">
        <v>0.15798484988197206</v>
      </c>
      <c r="Q45" s="132">
        <v>0.15424526333643845</v>
      </c>
      <c r="R45" s="132">
        <v>0.17344085018108446</v>
      </c>
      <c r="S45" s="132">
        <v>0.18261297615477495</v>
      </c>
      <c r="T45" s="132">
        <v>0.14116770367154796</v>
      </c>
      <c r="U45" s="132">
        <f>U42/U44</f>
        <v>0.13747063530786405</v>
      </c>
      <c r="V45" s="132">
        <f>V42/V44</f>
        <v>0.14734017420282605</v>
      </c>
      <c r="W45" s="132">
        <f>W42/W44</f>
        <v>0.14748783429801987</v>
      </c>
      <c r="X45" s="132">
        <v>0.15469628830144258</v>
      </c>
      <c r="Y45" s="132">
        <f t="shared" ref="Y45:AG45" si="0">Y42/Y44</f>
        <v>0.13735597531035248</v>
      </c>
      <c r="Z45" s="132">
        <f t="shared" si="0"/>
        <v>0.14418556605449026</v>
      </c>
      <c r="AA45" s="132">
        <f t="shared" si="0"/>
        <v>0.14538252204132268</v>
      </c>
      <c r="AB45" s="132">
        <f t="shared" si="0"/>
        <v>0.15070020532913983</v>
      </c>
      <c r="AC45" s="132">
        <f t="shared" si="0"/>
        <v>0.14819229178667456</v>
      </c>
      <c r="AD45" s="132">
        <f t="shared" si="0"/>
        <v>0.147148161626941</v>
      </c>
      <c r="AE45" s="132">
        <f t="shared" si="0"/>
        <v>0.14698730607225421</v>
      </c>
      <c r="AF45" s="132">
        <f t="shared" si="0"/>
        <v>0.1636489853859534</v>
      </c>
      <c r="AG45" s="132">
        <f t="shared" si="0"/>
        <v>0.16330883616419198</v>
      </c>
      <c r="AH45" s="132">
        <v>0.1575</v>
      </c>
      <c r="AI45" s="132">
        <f>AI42/AI44</f>
        <v>0.14857506964797937</v>
      </c>
      <c r="AJ45" s="132">
        <f>AJ42/AJ44</f>
        <v>0.15293159542064566</v>
      </c>
      <c r="AK45" s="132">
        <f>AK42/AK44</f>
        <v>0.15407990187682669</v>
      </c>
      <c r="AL45" s="132">
        <f>AL42/AL44</f>
        <v>0.15061958559872712</v>
      </c>
      <c r="AM45" s="132">
        <f>AM42/AM44</f>
        <v>0.1465321892718103</v>
      </c>
      <c r="AN45" s="132">
        <f t="shared" ref="AN45:AP45" si="1">AN42/AN44</f>
        <v>0.15436315605517653</v>
      </c>
      <c r="AO45" s="132">
        <f t="shared" si="1"/>
        <v>0.14823609415009645</v>
      </c>
      <c r="AP45" s="132">
        <f t="shared" si="1"/>
        <v>0.14798680798932062</v>
      </c>
    </row>
    <row r="46" spans="1:42" x14ac:dyDescent="0.2">
      <c r="A46" s="265" t="s">
        <v>158</v>
      </c>
      <c r="B46" s="132">
        <v>0.1656</v>
      </c>
      <c r="C46" s="132">
        <v>0.1691</v>
      </c>
      <c r="D46" s="132">
        <v>0.17</v>
      </c>
      <c r="E46" s="132">
        <v>0.16719999999999999</v>
      </c>
      <c r="F46" s="132">
        <v>0.1653</v>
      </c>
      <c r="G46" s="132">
        <v>0.16320000000000001</v>
      </c>
      <c r="H46" s="132">
        <v>0.15939999999999999</v>
      </c>
      <c r="I46" s="132">
        <v>0.1663</v>
      </c>
      <c r="J46" s="132">
        <v>0.1867</v>
      </c>
      <c r="K46" s="132">
        <v>0.1694</v>
      </c>
      <c r="L46" s="132">
        <v>0.16749</v>
      </c>
      <c r="M46" s="132">
        <v>0.16570030343098194</v>
      </c>
      <c r="N46" s="132">
        <v>0.16450607093973385</v>
      </c>
      <c r="O46" s="132">
        <v>0.16092458825408953</v>
      </c>
      <c r="P46" s="132">
        <v>0.16283976367636127</v>
      </c>
      <c r="Q46" s="132">
        <v>0.18509000243315726</v>
      </c>
      <c r="R46" s="132">
        <v>0.20462782431150484</v>
      </c>
      <c r="S46" s="132">
        <v>0.21545423220983925</v>
      </c>
      <c r="T46" s="132">
        <v>0.1662876051805052</v>
      </c>
      <c r="U46" s="132">
        <f>U43/U44</f>
        <v>0.16055700069718229</v>
      </c>
      <c r="V46" s="132">
        <f>V43/V44</f>
        <v>0.17030531944776214</v>
      </c>
      <c r="W46" s="132">
        <f>W43/W44</f>
        <v>0.17159895458436836</v>
      </c>
      <c r="X46" s="132">
        <v>0.17781775087689602</v>
      </c>
      <c r="Y46" s="132">
        <f t="shared" ref="Y46:AG46" si="2">Y43/Y44</f>
        <v>0.15848666361875821</v>
      </c>
      <c r="Z46" s="132">
        <f t="shared" si="2"/>
        <v>0.16484014272944125</v>
      </c>
      <c r="AA46" s="132">
        <f t="shared" si="2"/>
        <v>0.16589654851576327</v>
      </c>
      <c r="AB46" s="132">
        <f t="shared" si="2"/>
        <v>0.19152144272400734</v>
      </c>
      <c r="AC46" s="132">
        <f t="shared" si="2"/>
        <v>0.18911143863218774</v>
      </c>
      <c r="AD46" s="132">
        <f t="shared" si="2"/>
        <v>0.18753634636445288</v>
      </c>
      <c r="AE46" s="132">
        <f t="shared" si="2"/>
        <v>0.18710474539787225</v>
      </c>
      <c r="AF46" s="132">
        <f t="shared" si="2"/>
        <v>0.20272381552727942</v>
      </c>
      <c r="AG46" s="132">
        <f t="shared" si="2"/>
        <v>0.20737969307162946</v>
      </c>
      <c r="AH46" s="132">
        <v>0.19719999999999999</v>
      </c>
      <c r="AI46" s="132">
        <f>AI43/AI44</f>
        <v>0.1856962603258891</v>
      </c>
      <c r="AJ46" s="132">
        <f>AJ43/AJ44</f>
        <v>0.18726604836763952</v>
      </c>
      <c r="AK46" s="132">
        <f>AK43/AK44</f>
        <v>0.18795891644612894</v>
      </c>
      <c r="AL46" s="132">
        <f>AL43/AL44</f>
        <v>0.18353397558630466</v>
      </c>
      <c r="AM46" s="132">
        <f>AM43/AM44</f>
        <v>0.17858213170133913</v>
      </c>
      <c r="AN46" s="132">
        <f t="shared" ref="AN46:AP46" si="3">AN43/AN44</f>
        <v>0.20121081644512084</v>
      </c>
      <c r="AO46" s="132">
        <f t="shared" si="3"/>
        <v>0.19357675464176355</v>
      </c>
      <c r="AP46" s="132">
        <f t="shared" si="3"/>
        <v>0.19312071329776959</v>
      </c>
    </row>
    <row r="47" spans="1:42" x14ac:dyDescent="0.2">
      <c r="A47" s="149"/>
      <c r="B47" s="312"/>
      <c r="C47" s="312"/>
      <c r="D47" s="312"/>
      <c r="E47" s="312"/>
      <c r="F47" s="312"/>
      <c r="G47" s="312"/>
      <c r="H47" s="312"/>
      <c r="I47" s="312"/>
      <c r="J47" s="312"/>
      <c r="K47" s="312"/>
      <c r="L47" s="312"/>
      <c r="M47" s="312"/>
      <c r="N47" s="312"/>
      <c r="O47" s="312"/>
      <c r="P47" s="312"/>
      <c r="Q47" s="312"/>
      <c r="R47" s="312"/>
      <c r="S47" s="312"/>
      <c r="T47" s="312"/>
      <c r="U47" s="312"/>
      <c r="V47" s="312"/>
      <c r="W47" s="312"/>
      <c r="X47" s="312"/>
      <c r="Y47" s="312"/>
      <c r="Z47" s="312"/>
      <c r="AA47" s="312"/>
      <c r="AB47" s="312"/>
      <c r="AC47" s="312"/>
      <c r="AD47" s="312"/>
      <c r="AE47" s="312"/>
      <c r="AF47" s="312"/>
      <c r="AG47" s="312"/>
      <c r="AH47" s="312"/>
      <c r="AI47" s="312"/>
      <c r="AJ47" s="312"/>
      <c r="AK47" s="312"/>
      <c r="AL47" s="312"/>
      <c r="AM47" s="312"/>
      <c r="AN47" s="312"/>
      <c r="AO47" s="312"/>
      <c r="AP47" s="312"/>
    </row>
    <row r="49" spans="1:99" ht="24.75" customHeight="1" x14ac:dyDescent="0.2">
      <c r="A49" s="148" t="s">
        <v>184</v>
      </c>
      <c r="B49" s="369" t="s">
        <v>14</v>
      </c>
      <c r="C49" s="369" t="s">
        <v>15</v>
      </c>
      <c r="D49" s="369" t="s">
        <v>16</v>
      </c>
      <c r="E49" s="369" t="s">
        <v>17</v>
      </c>
      <c r="F49" s="369" t="s">
        <v>18</v>
      </c>
      <c r="G49" s="369" t="s">
        <v>19</v>
      </c>
      <c r="H49" s="369" t="s">
        <v>20</v>
      </c>
      <c r="I49" s="369" t="s">
        <v>21</v>
      </c>
      <c r="J49" s="369" t="s">
        <v>22</v>
      </c>
      <c r="K49" s="369" t="s">
        <v>23</v>
      </c>
      <c r="L49" s="370" t="s">
        <v>24</v>
      </c>
      <c r="M49" s="368" t="s">
        <v>39</v>
      </c>
      <c r="N49" s="368" t="s">
        <v>41</v>
      </c>
      <c r="O49" s="368" t="s">
        <v>43</v>
      </c>
      <c r="P49" s="368" t="s">
        <v>109</v>
      </c>
      <c r="Q49" s="368" t="s">
        <v>112</v>
      </c>
      <c r="R49" s="368" t="s">
        <v>117</v>
      </c>
      <c r="S49" s="368" t="s">
        <v>119</v>
      </c>
      <c r="T49" s="368" t="s">
        <v>134</v>
      </c>
      <c r="U49" s="368" t="s">
        <v>239</v>
      </c>
      <c r="V49" s="368" t="s">
        <v>254</v>
      </c>
      <c r="W49" s="368" t="s">
        <v>258</v>
      </c>
      <c r="X49" s="368" t="s">
        <v>260</v>
      </c>
      <c r="Y49" s="368" t="s">
        <v>274</v>
      </c>
      <c r="Z49" s="368" t="s">
        <v>280</v>
      </c>
      <c r="AA49" s="368" t="s">
        <v>302</v>
      </c>
      <c r="AB49" s="368" t="s">
        <v>304</v>
      </c>
      <c r="AC49" s="368" t="s">
        <v>309</v>
      </c>
      <c r="AD49" s="368" t="str">
        <f>AD3</f>
        <v>30 Jun 2023</v>
      </c>
      <c r="AE49" s="368" t="str">
        <f>AE3</f>
        <v>30 Sep 2023</v>
      </c>
      <c r="AF49" s="368" t="s">
        <v>349</v>
      </c>
      <c r="AG49" s="368" t="s">
        <v>360</v>
      </c>
      <c r="AH49" s="368" t="s">
        <v>362</v>
      </c>
      <c r="AI49" s="368" t="s">
        <v>366</v>
      </c>
      <c r="AJ49" s="384" t="str">
        <f>AJ3</f>
        <v>31 Dec 2024</v>
      </c>
      <c r="AK49" s="384" t="str">
        <f>AK3</f>
        <v>31 Mar 2025</v>
      </c>
      <c r="AL49" s="384" t="str">
        <f>AL3</f>
        <v>30 Jun 2025</v>
      </c>
      <c r="AM49" s="384" t="str">
        <f>AM3</f>
        <v>30 Sep 2025</v>
      </c>
      <c r="AN49" s="384" t="str">
        <f>AN3</f>
        <v>31 Dec 2025</v>
      </c>
      <c r="AO49" s="384" t="str">
        <f t="shared" ref="AO49:AP49" si="4">AO3</f>
        <v>31 Mar 2026</v>
      </c>
      <c r="AP49" s="384" t="str">
        <f t="shared" si="4"/>
        <v>30 Jun 2026</v>
      </c>
    </row>
    <row r="50" spans="1:99" x14ac:dyDescent="0.2">
      <c r="A50" s="265" t="s">
        <v>183</v>
      </c>
      <c r="B50" s="265"/>
      <c r="C50" s="147"/>
      <c r="D50" s="147"/>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7"/>
      <c r="AL50" s="147"/>
      <c r="AM50" s="147"/>
      <c r="AN50" s="147"/>
      <c r="AO50" s="147"/>
      <c r="AP50" s="147"/>
    </row>
    <row r="51" spans="1:99" ht="22.5" x14ac:dyDescent="0.2">
      <c r="A51" s="120" t="s">
        <v>328</v>
      </c>
      <c r="B51" s="138">
        <v>484.37599999999998</v>
      </c>
      <c r="C51" s="138">
        <v>635.04700000000003</v>
      </c>
      <c r="D51" s="138">
        <v>617.03899999999999</v>
      </c>
      <c r="E51" s="138">
        <v>888.25300000000004</v>
      </c>
      <c r="F51" s="138">
        <v>692.64499999999998</v>
      </c>
      <c r="G51" s="138">
        <v>431.41199999999998</v>
      </c>
      <c r="H51" s="138">
        <v>570.01</v>
      </c>
      <c r="I51" s="138">
        <v>680.17499999999995</v>
      </c>
      <c r="J51" s="138">
        <v>660.851</v>
      </c>
      <c r="K51" s="138">
        <v>820.92</v>
      </c>
      <c r="L51" s="138">
        <v>795.10199999999998</v>
      </c>
      <c r="M51" s="138">
        <v>877.58199999999999</v>
      </c>
      <c r="N51" s="138">
        <v>757.59699999999998</v>
      </c>
      <c r="O51" s="146">
        <v>712.71600000000001</v>
      </c>
      <c r="P51" s="142">
        <v>1292.211</v>
      </c>
      <c r="Q51" s="142">
        <v>1355.9469999999999</v>
      </c>
      <c r="R51" s="142">
        <v>2239.8649999999998</v>
      </c>
      <c r="S51" s="142">
        <v>2179.299</v>
      </c>
      <c r="T51" s="142">
        <v>2261.5329999999999</v>
      </c>
      <c r="U51" s="142">
        <v>2127.2620000000002</v>
      </c>
      <c r="V51" s="142">
        <v>2961.4160000000002</v>
      </c>
      <c r="W51" s="142">
        <v>3049.8139999999999</v>
      </c>
      <c r="X51" s="142">
        <v>3250.4369999999999</v>
      </c>
      <c r="Y51" s="142">
        <v>3127.3919999999998</v>
      </c>
      <c r="Z51" s="142">
        <v>2368.6280000000002</v>
      </c>
      <c r="AA51" s="142">
        <v>3019.1489999999999</v>
      </c>
      <c r="AB51" s="142">
        <v>3339.0239999999999</v>
      </c>
      <c r="AC51" s="142">
        <v>3477.634</v>
      </c>
      <c r="AD51" s="142">
        <v>3944.4160000000002</v>
      </c>
      <c r="AE51" s="142">
        <v>4136.866</v>
      </c>
      <c r="AF51" s="142">
        <v>4318.0320000000002</v>
      </c>
      <c r="AG51" s="142">
        <v>3824.8580000000002</v>
      </c>
      <c r="AH51" s="142">
        <v>3489.7040000000002</v>
      </c>
      <c r="AI51" s="142">
        <v>2416.5300000000002</v>
      </c>
      <c r="AJ51" s="385">
        <v>1973.1130000000001</v>
      </c>
      <c r="AK51" s="385">
        <v>2072.105</v>
      </c>
      <c r="AL51" s="385">
        <v>2299.346</v>
      </c>
      <c r="AM51" s="385">
        <v>1929.1969999999999</v>
      </c>
      <c r="AN51" s="385">
        <v>2220.6489999999999</v>
      </c>
      <c r="AO51" s="385">
        <v>2131.2260000000001</v>
      </c>
      <c r="AP51" s="385">
        <v>1356.902</v>
      </c>
    </row>
    <row r="52" spans="1:99" x14ac:dyDescent="0.2">
      <c r="A52" s="264" t="s">
        <v>334</v>
      </c>
      <c r="B52" s="138">
        <v>408.416</v>
      </c>
      <c r="C52" s="138">
        <v>404.09100000000001</v>
      </c>
      <c r="D52" s="138">
        <v>408.05599999999998</v>
      </c>
      <c r="E52" s="138">
        <v>364.14499999999998</v>
      </c>
      <c r="F52" s="138">
        <v>423.42200000000003</v>
      </c>
      <c r="G52" s="138">
        <v>433.15100000000001</v>
      </c>
      <c r="H52" s="138">
        <v>462.322</v>
      </c>
      <c r="I52" s="138">
        <v>489.56599999999997</v>
      </c>
      <c r="J52" s="138">
        <v>448.56900000000002</v>
      </c>
      <c r="K52" s="138">
        <v>380.27499999999998</v>
      </c>
      <c r="L52" s="138">
        <v>110.297</v>
      </c>
      <c r="M52" s="138">
        <v>93.951999999999998</v>
      </c>
      <c r="N52" s="138">
        <v>130.43</v>
      </c>
      <c r="O52" s="142">
        <v>147.88999999999999</v>
      </c>
      <c r="P52" s="142">
        <v>144.352</v>
      </c>
      <c r="Q52" s="142">
        <v>160.262</v>
      </c>
      <c r="R52" s="142">
        <v>214.161</v>
      </c>
      <c r="S52" s="142">
        <v>187.822</v>
      </c>
      <c r="T52" s="142">
        <v>158.32</v>
      </c>
      <c r="U52" s="142">
        <v>164.274</v>
      </c>
      <c r="V52" s="142">
        <v>162.779</v>
      </c>
      <c r="W52" s="142">
        <v>176.54</v>
      </c>
      <c r="X52" s="142">
        <v>199.28700000000001</v>
      </c>
      <c r="Y52" s="142">
        <v>406.57</v>
      </c>
      <c r="Z52" s="142">
        <v>300.94299999999998</v>
      </c>
      <c r="AA52" s="142">
        <v>278.233</v>
      </c>
      <c r="AB52" s="142">
        <v>350.625</v>
      </c>
      <c r="AC52" s="142">
        <v>328.06</v>
      </c>
      <c r="AD52" s="142">
        <v>325.58600000000001</v>
      </c>
      <c r="AE52" s="142">
        <v>161.61099999999999</v>
      </c>
      <c r="AF52" s="142">
        <v>149.011</v>
      </c>
      <c r="AG52" s="142">
        <v>162.79599999999999</v>
      </c>
      <c r="AH52" s="142">
        <v>192.34100000000001</v>
      </c>
      <c r="AI52" s="142">
        <v>160.49100000000001</v>
      </c>
      <c r="AJ52" s="385">
        <v>193.172</v>
      </c>
      <c r="AK52" s="385">
        <v>262.48200000000003</v>
      </c>
      <c r="AL52" s="385">
        <v>311.654</v>
      </c>
      <c r="AM52" s="385">
        <v>327.56799999999998</v>
      </c>
      <c r="AN52" s="385">
        <v>322.14999999999998</v>
      </c>
      <c r="AO52" s="385">
        <v>309.68599999999998</v>
      </c>
      <c r="AP52" s="385">
        <v>319.851</v>
      </c>
    </row>
    <row r="53" spans="1:99" x14ac:dyDescent="0.2">
      <c r="A53" s="145" t="s">
        <v>177</v>
      </c>
      <c r="B53" s="138">
        <v>408.613</v>
      </c>
      <c r="C53" s="138">
        <v>404.09100000000001</v>
      </c>
      <c r="D53" s="138">
        <v>408.05599999999998</v>
      </c>
      <c r="E53" s="138">
        <v>364.14499999999998</v>
      </c>
      <c r="F53" s="138">
        <v>423.42200000000003</v>
      </c>
      <c r="G53" s="138">
        <v>433.15100000000001</v>
      </c>
      <c r="H53" s="138">
        <v>462.322</v>
      </c>
      <c r="I53" s="138">
        <v>489.99799999999999</v>
      </c>
      <c r="J53" s="138">
        <v>448.83600000000001</v>
      </c>
      <c r="K53" s="138">
        <v>380.41899999999998</v>
      </c>
      <c r="L53" s="138">
        <v>110.374</v>
      </c>
      <c r="M53" s="138">
        <v>94.03</v>
      </c>
      <c r="N53" s="138">
        <v>130.55600000000001</v>
      </c>
      <c r="O53" s="142">
        <v>148.03299999999999</v>
      </c>
      <c r="P53" s="142">
        <v>144.49299999999999</v>
      </c>
      <c r="Q53" s="142">
        <v>160.41999999999999</v>
      </c>
      <c r="R53" s="142">
        <v>214.34899999999999</v>
      </c>
      <c r="S53" s="142">
        <v>187.97900000000001</v>
      </c>
      <c r="T53" s="142">
        <v>158.47499999999999</v>
      </c>
      <c r="U53" s="142">
        <v>164.429</v>
      </c>
      <c r="V53" s="142">
        <v>162.93299999999999</v>
      </c>
      <c r="W53" s="142">
        <v>176.70699999999999</v>
      </c>
      <c r="X53" s="142">
        <v>199.46899999999999</v>
      </c>
      <c r="Y53" s="142">
        <v>406.959</v>
      </c>
      <c r="Z53" s="142">
        <v>301.16800000000001</v>
      </c>
      <c r="AA53" s="142">
        <v>278.44799999999998</v>
      </c>
      <c r="AB53" s="142">
        <v>350.84100000000001</v>
      </c>
      <c r="AC53" s="142">
        <v>328.34500000000003</v>
      </c>
      <c r="AD53" s="142">
        <v>325.83999999999997</v>
      </c>
      <c r="AE53" s="142">
        <v>161.88800000000001</v>
      </c>
      <c r="AF53" s="142">
        <v>149.261</v>
      </c>
      <c r="AG53" s="142">
        <v>163.04</v>
      </c>
      <c r="AH53" s="142">
        <v>192.631</v>
      </c>
      <c r="AI53" s="142">
        <v>160.77199999999999</v>
      </c>
      <c r="AJ53" s="385">
        <v>193.47800000000001</v>
      </c>
      <c r="AK53" s="385">
        <v>262.79599999999999</v>
      </c>
      <c r="AL53" s="385">
        <v>311.86599999999999</v>
      </c>
      <c r="AM53" s="385">
        <v>327.78800000000001</v>
      </c>
      <c r="AN53" s="385">
        <v>322.38200000000001</v>
      </c>
      <c r="AO53" s="385">
        <v>309.94900000000001</v>
      </c>
      <c r="AP53" s="385">
        <v>320.15600000000001</v>
      </c>
    </row>
    <row r="54" spans="1:99" x14ac:dyDescent="0.2">
      <c r="A54" s="145" t="s">
        <v>186</v>
      </c>
      <c r="B54" s="138">
        <v>-0.19700000000000001</v>
      </c>
      <c r="C54" s="138">
        <v>0</v>
      </c>
      <c r="D54" s="138">
        <v>0</v>
      </c>
      <c r="E54" s="138">
        <v>0</v>
      </c>
      <c r="F54" s="138">
        <v>0</v>
      </c>
      <c r="G54" s="138">
        <v>0</v>
      </c>
      <c r="H54" s="138">
        <v>0</v>
      </c>
      <c r="I54" s="138">
        <v>-0.432</v>
      </c>
      <c r="J54" s="138">
        <v>-0.26700000000000002</v>
      </c>
      <c r="K54" s="138">
        <v>-0.14399999999999999</v>
      </c>
      <c r="L54" s="138">
        <v>-7.6999999999999999E-2</v>
      </c>
      <c r="M54" s="138">
        <v>-7.8E-2</v>
      </c>
      <c r="N54" s="138">
        <v>-0.126</v>
      </c>
      <c r="O54" s="142">
        <v>-0.14299999999999999</v>
      </c>
      <c r="P54" s="142">
        <v>-0.14099999999999999</v>
      </c>
      <c r="Q54" s="142">
        <v>-0.158</v>
      </c>
      <c r="R54" s="142">
        <v>-0.188</v>
      </c>
      <c r="S54" s="142">
        <v>-0.157</v>
      </c>
      <c r="T54" s="142">
        <v>-0.155</v>
      </c>
      <c r="U54" s="142">
        <v>-0.155</v>
      </c>
      <c r="V54" s="142">
        <v>-0.154</v>
      </c>
      <c r="W54" s="142">
        <v>-0.16700000000000001</v>
      </c>
      <c r="X54" s="142">
        <v>-0.182</v>
      </c>
      <c r="Y54" s="142">
        <v>-0.38900000000000001</v>
      </c>
      <c r="Z54" s="142">
        <v>-0.22500000000000001</v>
      </c>
      <c r="AA54" s="142">
        <v>-0.215</v>
      </c>
      <c r="AB54" s="142">
        <v>-0.216</v>
      </c>
      <c r="AC54" s="142">
        <v>-0.28499999999999998</v>
      </c>
      <c r="AD54" s="142">
        <v>-0.254</v>
      </c>
      <c r="AE54" s="142">
        <v>-0.27700000000000002</v>
      </c>
      <c r="AF54" s="142">
        <v>-0.25</v>
      </c>
      <c r="AG54" s="142">
        <v>-0.24399999999999999</v>
      </c>
      <c r="AH54" s="142">
        <v>-0.28999999999999998</v>
      </c>
      <c r="AI54" s="142">
        <v>-0.28100000000000003</v>
      </c>
      <c r="AJ54" s="385">
        <v>-0.30599999999999999</v>
      </c>
      <c r="AK54" s="385">
        <v>-0.314</v>
      </c>
      <c r="AL54" s="385">
        <v>-0.21199999999999999</v>
      </c>
      <c r="AM54" s="385">
        <v>-0.22</v>
      </c>
      <c r="AN54" s="385">
        <v>-0.23200000000000001</v>
      </c>
      <c r="AO54" s="385">
        <v>-0.26300000000000001</v>
      </c>
      <c r="AP54" s="385">
        <v>-0.30499999999999999</v>
      </c>
    </row>
    <row r="55" spans="1:99" x14ac:dyDescent="0.2">
      <c r="A55" s="264" t="s">
        <v>178</v>
      </c>
      <c r="B55" s="138">
        <v>5146.3580000000002</v>
      </c>
      <c r="C55" s="138">
        <v>4999.0950000000003</v>
      </c>
      <c r="D55" s="138">
        <v>4928.9089999999997</v>
      </c>
      <c r="E55" s="138">
        <v>4880.6120000000001</v>
      </c>
      <c r="F55" s="138">
        <v>4793.2439999999997</v>
      </c>
      <c r="G55" s="138">
        <v>4776.8050000000003</v>
      </c>
      <c r="H55" s="138">
        <v>4669.6099999999997</v>
      </c>
      <c r="I55" s="138">
        <v>4546.808</v>
      </c>
      <c r="J55" s="138">
        <v>4547.3519999999999</v>
      </c>
      <c r="K55" s="138">
        <v>4513.7920000000004</v>
      </c>
      <c r="L55" s="138">
        <v>4478.0709999999999</v>
      </c>
      <c r="M55" s="138">
        <v>4531.317</v>
      </c>
      <c r="N55" s="138">
        <v>4462.991</v>
      </c>
      <c r="O55" s="142">
        <v>4602.652</v>
      </c>
      <c r="P55" s="142">
        <v>4589.17</v>
      </c>
      <c r="Q55" s="142">
        <v>4682.723</v>
      </c>
      <c r="R55" s="142">
        <v>4526.16</v>
      </c>
      <c r="S55" s="142">
        <v>4553.973</v>
      </c>
      <c r="T55" s="142">
        <v>4595.1130000000003</v>
      </c>
      <c r="U55" s="142">
        <v>4677.491</v>
      </c>
      <c r="V55" s="142">
        <v>4787.826</v>
      </c>
      <c r="W55" s="142">
        <v>4903.5219999999999</v>
      </c>
      <c r="X55" s="142">
        <v>5153.0410000000002</v>
      </c>
      <c r="Y55" s="142">
        <v>5327.7380000000003</v>
      </c>
      <c r="Z55" s="142">
        <v>5655.4840000000004</v>
      </c>
      <c r="AA55" s="142">
        <v>5931.7340000000004</v>
      </c>
      <c r="AB55" s="142">
        <v>6062.3050000000003</v>
      </c>
      <c r="AC55" s="142">
        <v>6034.4070000000002</v>
      </c>
      <c r="AD55" s="142">
        <v>6271.683</v>
      </c>
      <c r="AE55" s="142">
        <v>7194.4049999999997</v>
      </c>
      <c r="AF55" s="142">
        <v>7156.0680000000002</v>
      </c>
      <c r="AG55" s="142">
        <v>7155.72</v>
      </c>
      <c r="AH55" s="142">
        <v>7391.8339999999998</v>
      </c>
      <c r="AI55" s="142">
        <v>8465.3430000000008</v>
      </c>
      <c r="AJ55" s="385">
        <v>8657.3119999999999</v>
      </c>
      <c r="AK55" s="385">
        <v>8929.3870000000006</v>
      </c>
      <c r="AL55" s="385">
        <v>9080.0190000000002</v>
      </c>
      <c r="AM55" s="385">
        <v>9432.5370000000003</v>
      </c>
      <c r="AN55" s="385">
        <v>9554.5589999999993</v>
      </c>
      <c r="AO55" s="385">
        <v>9923.6139999999996</v>
      </c>
      <c r="AP55" s="385">
        <v>10043.16</v>
      </c>
    </row>
    <row r="56" spans="1:99" x14ac:dyDescent="0.2">
      <c r="A56" s="145" t="s">
        <v>177</v>
      </c>
      <c r="B56" s="138">
        <v>5836.3029999999999</v>
      </c>
      <c r="C56" s="138">
        <v>5532.2860000000001</v>
      </c>
      <c r="D56" s="138">
        <v>5433.6570000000002</v>
      </c>
      <c r="E56" s="138">
        <v>5369.1639999999998</v>
      </c>
      <c r="F56" s="138">
        <v>5269.2219999999998</v>
      </c>
      <c r="G56" s="138">
        <v>5227.9930000000004</v>
      </c>
      <c r="H56" s="138">
        <v>4986.6729999999998</v>
      </c>
      <c r="I56" s="138">
        <v>4825.18</v>
      </c>
      <c r="J56" s="138">
        <v>4808.1530000000002</v>
      </c>
      <c r="K56" s="138">
        <v>4760.6229999999996</v>
      </c>
      <c r="L56" s="138">
        <v>4703.6710000000003</v>
      </c>
      <c r="M56" s="138">
        <v>4734.1819999999998</v>
      </c>
      <c r="N56" s="138">
        <v>4654.5209999999997</v>
      </c>
      <c r="O56" s="142">
        <v>4781.4390000000003</v>
      </c>
      <c r="P56" s="142">
        <v>4718.049</v>
      </c>
      <c r="Q56" s="142">
        <v>4834.0950000000003</v>
      </c>
      <c r="R56" s="142">
        <v>4671.4170000000004</v>
      </c>
      <c r="S56" s="142">
        <v>4697.4870000000001</v>
      </c>
      <c r="T56" s="142">
        <v>4753.0860000000002</v>
      </c>
      <c r="U56" s="142">
        <v>4828.3630000000003</v>
      </c>
      <c r="V56" s="142">
        <v>4916.3019999999997</v>
      </c>
      <c r="W56" s="142">
        <v>5001.0450000000001</v>
      </c>
      <c r="X56" s="142">
        <v>5250.393</v>
      </c>
      <c r="Y56" s="142">
        <v>5426.7969999999996</v>
      </c>
      <c r="Z56" s="142">
        <v>5752.95</v>
      </c>
      <c r="AA56" s="142">
        <v>6024.8109999999997</v>
      </c>
      <c r="AB56" s="142">
        <v>6157.442</v>
      </c>
      <c r="AC56" s="142">
        <v>6130.1480000000001</v>
      </c>
      <c r="AD56" s="142">
        <v>6366.3530000000001</v>
      </c>
      <c r="AE56" s="142">
        <v>7312.134</v>
      </c>
      <c r="AF56" s="142">
        <v>7276.6559999999999</v>
      </c>
      <c r="AG56" s="142">
        <v>7281.058</v>
      </c>
      <c r="AH56" s="142">
        <v>7525.9690000000001</v>
      </c>
      <c r="AI56" s="142">
        <v>8600.1779999999999</v>
      </c>
      <c r="AJ56" s="385">
        <v>8815.6509999999998</v>
      </c>
      <c r="AK56" s="385">
        <v>9095.43</v>
      </c>
      <c r="AL56" s="385">
        <v>9242.8790000000008</v>
      </c>
      <c r="AM56" s="385">
        <v>9613.8490000000002</v>
      </c>
      <c r="AN56" s="385">
        <v>9740.2129999999997</v>
      </c>
      <c r="AO56" s="385">
        <v>10116.092000000001</v>
      </c>
      <c r="AP56" s="385">
        <v>10247.285</v>
      </c>
    </row>
    <row r="57" spans="1:99" x14ac:dyDescent="0.2">
      <c r="A57" s="139" t="s">
        <v>172</v>
      </c>
      <c r="B57" s="138">
        <v>3007.1010000000001</v>
      </c>
      <c r="C57" s="138">
        <v>2733.1759999999999</v>
      </c>
      <c r="D57" s="138">
        <v>2769.116</v>
      </c>
      <c r="E57" s="138">
        <v>2754.1060000000002</v>
      </c>
      <c r="F57" s="138">
        <v>2749.451</v>
      </c>
      <c r="G57" s="138">
        <v>2710.2</v>
      </c>
      <c r="H57" s="138">
        <v>2502.4549999999999</v>
      </c>
      <c r="I57" s="138">
        <v>2345.0770000000002</v>
      </c>
      <c r="J57" s="138">
        <v>2329.5630000000001</v>
      </c>
      <c r="K57" s="138">
        <v>2248.1030000000001</v>
      </c>
      <c r="L57" s="138">
        <v>2190.299</v>
      </c>
      <c r="M57" s="138">
        <v>2202.931</v>
      </c>
      <c r="N57" s="138">
        <v>2137.0419999999999</v>
      </c>
      <c r="O57" s="142">
        <v>2225.3890000000001</v>
      </c>
      <c r="P57" s="142">
        <v>2154.4670000000001</v>
      </c>
      <c r="Q57" s="142">
        <v>2303.4490000000001</v>
      </c>
      <c r="R57" s="142">
        <v>2178.3200000000002</v>
      </c>
      <c r="S57" s="142">
        <v>2143.6909999999998</v>
      </c>
      <c r="T57" s="142">
        <v>2168.5120000000002</v>
      </c>
      <c r="U57" s="142">
        <v>2213.431</v>
      </c>
      <c r="V57" s="142">
        <v>2245.4279999999999</v>
      </c>
      <c r="W57" s="142">
        <v>2244.9470000000001</v>
      </c>
      <c r="X57" s="142">
        <v>2411.1469999999999</v>
      </c>
      <c r="Y57" s="142">
        <v>2499.576</v>
      </c>
      <c r="Z57" s="142">
        <v>2722.8719999999998</v>
      </c>
      <c r="AA57" s="142">
        <v>2868.5189999999998</v>
      </c>
      <c r="AB57" s="142">
        <v>2947.1439999999998</v>
      </c>
      <c r="AC57" s="142">
        <v>2895.4319999999998</v>
      </c>
      <c r="AD57" s="142">
        <v>3113.4969999999998</v>
      </c>
      <c r="AE57" s="142">
        <v>3647.0540000000001</v>
      </c>
      <c r="AF57" s="142">
        <v>3548.7629999999999</v>
      </c>
      <c r="AG57" s="142">
        <v>3512.4760000000001</v>
      </c>
      <c r="AH57" s="142">
        <v>3691.4279999999999</v>
      </c>
      <c r="AI57" s="142">
        <v>4610.4939999999997</v>
      </c>
      <c r="AJ57" s="385">
        <v>4640.2190000000001</v>
      </c>
      <c r="AK57" s="385">
        <v>4786.2719999999999</v>
      </c>
      <c r="AL57" s="385">
        <v>4832.0469999999996</v>
      </c>
      <c r="AM57" s="385">
        <v>5062.8729999999996</v>
      </c>
      <c r="AN57" s="385">
        <v>5074.9830000000002</v>
      </c>
      <c r="AO57" s="385">
        <v>5325.8739999999998</v>
      </c>
      <c r="AP57" s="385">
        <v>5338.8770000000004</v>
      </c>
    </row>
    <row r="58" spans="1:99" x14ac:dyDescent="0.2">
      <c r="A58" s="139" t="s">
        <v>170</v>
      </c>
      <c r="B58" s="138">
        <v>1959.376</v>
      </c>
      <c r="C58" s="138">
        <v>1937.9659999999999</v>
      </c>
      <c r="D58" s="138">
        <v>1990.184</v>
      </c>
      <c r="E58" s="138">
        <v>2028.86</v>
      </c>
      <c r="F58" s="138">
        <v>2049.6590000000001</v>
      </c>
      <c r="G58" s="138">
        <v>2091.5349999999999</v>
      </c>
      <c r="H58" s="138">
        <v>2121.1669999999999</v>
      </c>
      <c r="I58" s="138">
        <v>2146.2779999999998</v>
      </c>
      <c r="J58" s="138">
        <v>2167.9650000000001</v>
      </c>
      <c r="K58" s="138">
        <v>2210.4929999999999</v>
      </c>
      <c r="L58" s="138">
        <v>2241.6239999999998</v>
      </c>
      <c r="M58" s="138">
        <v>2267.7919999999999</v>
      </c>
      <c r="N58" s="138">
        <v>2286.8939999999998</v>
      </c>
      <c r="O58" s="142">
        <v>2339.6550000000002</v>
      </c>
      <c r="P58" s="142">
        <v>2376.7919999999999</v>
      </c>
      <c r="Q58" s="142">
        <v>2354.2240000000002</v>
      </c>
      <c r="R58" s="142">
        <v>2317.5889999999999</v>
      </c>
      <c r="S58" s="142">
        <v>2380.9969999999998</v>
      </c>
      <c r="T58" s="142">
        <v>2411.9490000000001</v>
      </c>
      <c r="U58" s="142">
        <v>2452.2600000000002</v>
      </c>
      <c r="V58" s="142">
        <v>2514.3519999999999</v>
      </c>
      <c r="W58" s="142">
        <v>2609.7890000000002</v>
      </c>
      <c r="X58" s="142">
        <v>2694.3560000000002</v>
      </c>
      <c r="Y58" s="142">
        <v>2791.9180000000001</v>
      </c>
      <c r="Z58" s="142">
        <v>2901.9009999999998</v>
      </c>
      <c r="AA58" s="142">
        <v>3026.44</v>
      </c>
      <c r="AB58" s="142">
        <v>3084.3310000000001</v>
      </c>
      <c r="AC58" s="142">
        <v>3124.59</v>
      </c>
      <c r="AD58" s="142">
        <v>3141.1709999999998</v>
      </c>
      <c r="AE58" s="142">
        <v>3553.6370000000002</v>
      </c>
      <c r="AF58" s="142">
        <v>3608.828</v>
      </c>
      <c r="AG58" s="142">
        <v>3652.4749999999999</v>
      </c>
      <c r="AH58" s="142">
        <v>3721.393</v>
      </c>
      <c r="AI58" s="142">
        <v>3839.2429999999999</v>
      </c>
      <c r="AJ58" s="385">
        <v>3965.1889999999999</v>
      </c>
      <c r="AK58" s="385">
        <v>4066.5630000000001</v>
      </c>
      <c r="AL58" s="385">
        <v>4149.6819999999998</v>
      </c>
      <c r="AM58" s="385">
        <v>4270.8320000000003</v>
      </c>
      <c r="AN58" s="385">
        <v>4375.7700000000004</v>
      </c>
      <c r="AO58" s="385">
        <v>4505.9840000000004</v>
      </c>
      <c r="AP58" s="385">
        <v>4617.2780000000002</v>
      </c>
    </row>
    <row r="59" spans="1:99" x14ac:dyDescent="0.2">
      <c r="A59" s="139" t="s">
        <v>171</v>
      </c>
      <c r="B59" s="138">
        <v>553.39200000000005</v>
      </c>
      <c r="C59" s="138">
        <v>541.18299999999999</v>
      </c>
      <c r="D59" s="138">
        <v>674.35699999999997</v>
      </c>
      <c r="E59" s="138">
        <v>586.19799999999998</v>
      </c>
      <c r="F59" s="138">
        <v>470.11200000000002</v>
      </c>
      <c r="G59" s="138">
        <v>426.25799999999998</v>
      </c>
      <c r="H59" s="138">
        <v>363.05099999999999</v>
      </c>
      <c r="I59" s="138">
        <v>333.82499999999999</v>
      </c>
      <c r="J59" s="138">
        <v>310.625</v>
      </c>
      <c r="K59" s="138">
        <v>302.02699999999999</v>
      </c>
      <c r="L59" s="138">
        <v>271.74799999999999</v>
      </c>
      <c r="M59" s="138">
        <v>263.459</v>
      </c>
      <c r="N59" s="138">
        <v>230.58500000000001</v>
      </c>
      <c r="O59" s="142">
        <v>216.39500000000001</v>
      </c>
      <c r="P59" s="142">
        <v>186.79</v>
      </c>
      <c r="Q59" s="142">
        <v>176.422</v>
      </c>
      <c r="R59" s="142">
        <v>175.50800000000001</v>
      </c>
      <c r="S59" s="142">
        <v>172.79900000000001</v>
      </c>
      <c r="T59" s="142">
        <v>172.625</v>
      </c>
      <c r="U59" s="142">
        <v>162.672</v>
      </c>
      <c r="V59" s="142">
        <v>156.52199999999999</v>
      </c>
      <c r="W59" s="142">
        <v>146.309</v>
      </c>
      <c r="X59" s="142">
        <v>144.88999999999999</v>
      </c>
      <c r="Y59" s="142">
        <v>135.303</v>
      </c>
      <c r="Z59" s="142">
        <v>128.17699999999999</v>
      </c>
      <c r="AA59" s="142">
        <v>129.852</v>
      </c>
      <c r="AB59" s="142">
        <v>125.967</v>
      </c>
      <c r="AC59" s="142">
        <v>110.126</v>
      </c>
      <c r="AD59" s="142">
        <v>111.685</v>
      </c>
      <c r="AE59" s="142">
        <v>111.443</v>
      </c>
      <c r="AF59" s="142">
        <v>119.065</v>
      </c>
      <c r="AG59" s="142">
        <v>116.107</v>
      </c>
      <c r="AH59" s="142">
        <v>113.148</v>
      </c>
      <c r="AI59" s="142">
        <v>150.441</v>
      </c>
      <c r="AJ59" s="385">
        <v>210.24299999999999</v>
      </c>
      <c r="AK59" s="385">
        <v>242.595</v>
      </c>
      <c r="AL59" s="385">
        <v>261.14999999999998</v>
      </c>
      <c r="AM59" s="385">
        <v>280.14400000000001</v>
      </c>
      <c r="AN59" s="385">
        <v>289.45999999999998</v>
      </c>
      <c r="AO59" s="385">
        <v>284.23399999999998</v>
      </c>
      <c r="AP59" s="385">
        <v>291.13</v>
      </c>
    </row>
    <row r="60" spans="1:99" s="152" customFormat="1" x14ac:dyDescent="0.2">
      <c r="A60" s="216" t="s">
        <v>176</v>
      </c>
      <c r="B60" s="153">
        <v>316.43400000000003</v>
      </c>
      <c r="C60" s="153">
        <v>319.96100000000001</v>
      </c>
      <c r="D60" s="153">
        <v>0</v>
      </c>
      <c r="E60" s="153">
        <v>0</v>
      </c>
      <c r="F60" s="153">
        <v>0</v>
      </c>
      <c r="G60" s="153">
        <v>0</v>
      </c>
      <c r="H60" s="153">
        <v>0</v>
      </c>
      <c r="I60" s="153">
        <v>0</v>
      </c>
      <c r="J60" s="153">
        <v>0</v>
      </c>
      <c r="K60" s="153">
        <v>0</v>
      </c>
      <c r="L60" s="153">
        <v>0</v>
      </c>
      <c r="M60" s="153">
        <v>0</v>
      </c>
      <c r="N60" s="153">
        <v>0</v>
      </c>
      <c r="O60" s="275">
        <v>0</v>
      </c>
      <c r="P60" s="275">
        <v>0</v>
      </c>
      <c r="Q60" s="275">
        <v>1E-3</v>
      </c>
      <c r="R60" s="275">
        <v>0</v>
      </c>
      <c r="S60" s="275">
        <v>0</v>
      </c>
      <c r="T60" s="275">
        <v>0</v>
      </c>
      <c r="U60" s="275">
        <v>0</v>
      </c>
      <c r="V60" s="275">
        <v>0</v>
      </c>
      <c r="W60" s="275">
        <v>0</v>
      </c>
      <c r="X60" s="275">
        <v>0</v>
      </c>
      <c r="Y60" s="275">
        <v>0</v>
      </c>
      <c r="Z60" s="275">
        <v>0</v>
      </c>
      <c r="AA60" s="275">
        <v>0</v>
      </c>
      <c r="AB60" s="275">
        <v>0</v>
      </c>
      <c r="AC60" s="275">
        <v>0</v>
      </c>
      <c r="AD60" s="275">
        <v>0</v>
      </c>
      <c r="AE60" s="275">
        <v>0</v>
      </c>
      <c r="AF60" s="275">
        <v>0</v>
      </c>
      <c r="AG60" s="275">
        <v>0</v>
      </c>
      <c r="AH60" s="275">
        <v>0</v>
      </c>
      <c r="AI60" s="275">
        <v>0</v>
      </c>
      <c r="AJ60" s="386">
        <v>0</v>
      </c>
      <c r="AK60" s="386">
        <v>0</v>
      </c>
      <c r="AL60" s="386">
        <v>0</v>
      </c>
      <c r="AM60" s="386">
        <v>0</v>
      </c>
      <c r="AN60" s="386">
        <v>0</v>
      </c>
      <c r="AO60" s="386">
        <v>0</v>
      </c>
      <c r="AP60" s="386"/>
      <c r="AQ60" s="260"/>
      <c r="AR60" s="260"/>
      <c r="AS60" s="260"/>
      <c r="AT60" s="260"/>
      <c r="AU60" s="260"/>
      <c r="AV60" s="260"/>
      <c r="AW60" s="260"/>
      <c r="AX60" s="260"/>
      <c r="AY60" s="260"/>
      <c r="AZ60" s="260"/>
      <c r="BA60" s="260"/>
      <c r="BB60" s="260"/>
      <c r="BC60" s="260"/>
      <c r="BD60" s="260"/>
      <c r="BE60" s="260"/>
      <c r="BF60" s="260"/>
      <c r="BG60" s="260"/>
      <c r="BH60" s="260"/>
      <c r="BI60" s="260"/>
      <c r="BJ60" s="260"/>
      <c r="BK60" s="260"/>
      <c r="BL60" s="260"/>
      <c r="BM60" s="260"/>
      <c r="BN60" s="260"/>
      <c r="BO60" s="260"/>
      <c r="BP60" s="260"/>
      <c r="BQ60" s="260"/>
      <c r="BR60" s="260"/>
      <c r="BS60" s="260"/>
      <c r="BT60" s="260"/>
      <c r="BU60" s="260"/>
      <c r="BV60" s="260"/>
      <c r="BW60" s="260"/>
      <c r="BX60" s="260"/>
      <c r="BY60" s="260"/>
      <c r="BZ60" s="260"/>
      <c r="CA60" s="260"/>
      <c r="CB60" s="260"/>
      <c r="CC60" s="260"/>
      <c r="CD60" s="260"/>
      <c r="CE60" s="260"/>
      <c r="CF60" s="260"/>
      <c r="CG60" s="260"/>
      <c r="CH60" s="260"/>
      <c r="CI60" s="260"/>
      <c r="CJ60" s="260"/>
      <c r="CK60" s="260"/>
      <c r="CL60" s="260"/>
      <c r="CM60" s="260"/>
      <c r="CN60" s="260"/>
      <c r="CO60" s="260"/>
      <c r="CP60" s="260"/>
      <c r="CQ60" s="260"/>
      <c r="CR60" s="260"/>
      <c r="CS60" s="260"/>
      <c r="CT60" s="260"/>
      <c r="CU60" s="260"/>
    </row>
    <row r="61" spans="1:99" x14ac:dyDescent="0.2">
      <c r="A61" s="145" t="s">
        <v>185</v>
      </c>
      <c r="B61" s="138">
        <v>-689.94500000000005</v>
      </c>
      <c r="C61" s="138">
        <v>-533.19100000000003</v>
      </c>
      <c r="D61" s="138">
        <v>-504.74799999999999</v>
      </c>
      <c r="E61" s="138">
        <v>-488.55200000000002</v>
      </c>
      <c r="F61" s="138">
        <v>-475.97800000000001</v>
      </c>
      <c r="G61" s="138">
        <v>-451.18799999999999</v>
      </c>
      <c r="H61" s="138">
        <v>-317.06299999999999</v>
      </c>
      <c r="I61" s="138">
        <v>-278.37200000000001</v>
      </c>
      <c r="J61" s="138">
        <v>-260.80099999999999</v>
      </c>
      <c r="K61" s="138">
        <v>-246.83099999999999</v>
      </c>
      <c r="L61" s="138">
        <v>-225.6</v>
      </c>
      <c r="M61" s="138">
        <v>-202.86500000000001</v>
      </c>
      <c r="N61" s="138">
        <v>-191.53</v>
      </c>
      <c r="O61" s="142">
        <v>-178.78700000000001</v>
      </c>
      <c r="P61" s="142">
        <v>-128.87899999999999</v>
      </c>
      <c r="Q61" s="142">
        <v>-151.37200000000001</v>
      </c>
      <c r="R61" s="142">
        <v>-145.25700000000001</v>
      </c>
      <c r="S61" s="142">
        <v>-143.51400000000001</v>
      </c>
      <c r="T61" s="142">
        <v>-157.97300000000001</v>
      </c>
      <c r="U61" s="142">
        <v>-150.87200000000001</v>
      </c>
      <c r="V61" s="142">
        <v>-128.476</v>
      </c>
      <c r="W61" s="142">
        <v>-97.522999999999996</v>
      </c>
      <c r="X61" s="142">
        <v>-97.352000000000004</v>
      </c>
      <c r="Y61" s="142">
        <v>-99.058999999999997</v>
      </c>
      <c r="Z61" s="142">
        <v>-97.465999999999994</v>
      </c>
      <c r="AA61" s="142">
        <v>-93.076999999999998</v>
      </c>
      <c r="AB61" s="142">
        <v>-95.137</v>
      </c>
      <c r="AC61" s="142">
        <v>-95.741</v>
      </c>
      <c r="AD61" s="142">
        <v>-94.67</v>
      </c>
      <c r="AE61" s="142">
        <v>-117.729</v>
      </c>
      <c r="AF61" s="142">
        <v>-120.58799999999999</v>
      </c>
      <c r="AG61" s="142">
        <v>-125.33799999999999</v>
      </c>
      <c r="AH61" s="142">
        <v>-134.13499999999999</v>
      </c>
      <c r="AI61" s="142">
        <v>-134.83500000000001</v>
      </c>
      <c r="AJ61" s="385">
        <v>-158.339</v>
      </c>
      <c r="AK61" s="385">
        <v>-166.04300000000001</v>
      </c>
      <c r="AL61" s="385">
        <v>-162.86000000000001</v>
      </c>
      <c r="AM61" s="385">
        <v>-181.31200000000001</v>
      </c>
      <c r="AN61" s="385">
        <v>-185.654</v>
      </c>
      <c r="AO61" s="385">
        <v>-192.47800000000001</v>
      </c>
      <c r="AP61" s="385">
        <v>-204.125</v>
      </c>
    </row>
    <row r="62" spans="1:99" x14ac:dyDescent="0.2">
      <c r="A62" s="264" t="s">
        <v>182</v>
      </c>
      <c r="B62" s="138">
        <v>2113.34</v>
      </c>
      <c r="C62" s="138">
        <v>2145.3339999999998</v>
      </c>
      <c r="D62" s="138">
        <v>2295.2469999999998</v>
      </c>
      <c r="E62" s="138">
        <v>2117.8440000000001</v>
      </c>
      <c r="F62" s="138">
        <v>2318.4580000000001</v>
      </c>
      <c r="G62" s="138">
        <v>2418.942</v>
      </c>
      <c r="H62" s="138">
        <v>2460.288</v>
      </c>
      <c r="I62" s="138">
        <v>2554.9760000000001</v>
      </c>
      <c r="J62" s="138">
        <v>2681.8530000000001</v>
      </c>
      <c r="K62" s="138">
        <v>2759.5140000000001</v>
      </c>
      <c r="L62" s="138">
        <v>2869.45</v>
      </c>
      <c r="M62" s="138">
        <v>3013.51</v>
      </c>
      <c r="N62" s="138">
        <v>3158.1309999999999</v>
      </c>
      <c r="O62" s="142">
        <v>3198.5250000000001</v>
      </c>
      <c r="P62" s="142">
        <v>3168.6239999999998</v>
      </c>
      <c r="Q62" s="142">
        <v>3053.2370000000001</v>
      </c>
      <c r="R62" s="142">
        <v>2847.59</v>
      </c>
      <c r="S62" s="142">
        <v>3123.4259999999999</v>
      </c>
      <c r="T62" s="142">
        <v>3017.2330000000002</v>
      </c>
      <c r="U62" s="142">
        <v>3365.25</v>
      </c>
      <c r="V62" s="142">
        <v>3398.5770000000002</v>
      </c>
      <c r="W62" s="142">
        <v>3160.239</v>
      </c>
      <c r="X62" s="142">
        <v>3034.3290000000002</v>
      </c>
      <c r="Y62" s="142">
        <v>3171.4569999999999</v>
      </c>
      <c r="Z62" s="142">
        <v>3121.096</v>
      </c>
      <c r="AA62" s="142">
        <v>2966.0949999999998</v>
      </c>
      <c r="AB62" s="142">
        <v>2960.72</v>
      </c>
      <c r="AC62" s="142">
        <v>2877.2530000000002</v>
      </c>
      <c r="AD62" s="142">
        <v>2922.7159999999999</v>
      </c>
      <c r="AE62" s="142">
        <v>3038.2449999999999</v>
      </c>
      <c r="AF62" s="142">
        <v>3015.9960000000001</v>
      </c>
      <c r="AG62" s="142">
        <v>3693.7020000000002</v>
      </c>
      <c r="AH62" s="142">
        <v>4182.9340000000002</v>
      </c>
      <c r="AI62" s="142">
        <v>4311.0659999999998</v>
      </c>
      <c r="AJ62" s="385">
        <v>4548.0420000000004</v>
      </c>
      <c r="AK62" s="385">
        <v>4831.6059999999998</v>
      </c>
      <c r="AL62" s="385">
        <v>4929.7969999999996</v>
      </c>
      <c r="AM62" s="385">
        <v>5157.5020000000004</v>
      </c>
      <c r="AN62" s="385">
        <v>5265.8130000000001</v>
      </c>
      <c r="AO62" s="385">
        <v>5396.21</v>
      </c>
      <c r="AP62" s="385">
        <v>5548.3220000000001</v>
      </c>
    </row>
    <row r="63" spans="1:99" x14ac:dyDescent="0.2">
      <c r="A63" s="145" t="s">
        <v>181</v>
      </c>
      <c r="B63" s="138">
        <v>263.86900000000003</v>
      </c>
      <c r="C63" s="138">
        <v>231.91900000000001</v>
      </c>
      <c r="D63" s="138">
        <v>87.692999999999998</v>
      </c>
      <c r="E63" s="138">
        <v>74.522000000000006</v>
      </c>
      <c r="F63" s="138">
        <v>120.377</v>
      </c>
      <c r="G63" s="138">
        <v>110.163</v>
      </c>
      <c r="H63" s="138">
        <v>72.180000000000007</v>
      </c>
      <c r="I63" s="138">
        <v>47.881</v>
      </c>
      <c r="J63" s="138">
        <v>67.459000000000003</v>
      </c>
      <c r="K63" s="138">
        <v>45.237000000000002</v>
      </c>
      <c r="L63" s="138">
        <v>63.610999999999997</v>
      </c>
      <c r="M63" s="138">
        <v>38.344000000000001</v>
      </c>
      <c r="N63" s="138">
        <v>116.999</v>
      </c>
      <c r="O63" s="142">
        <v>87.585999999999999</v>
      </c>
      <c r="P63" s="142">
        <v>24.085000000000001</v>
      </c>
      <c r="Q63" s="142">
        <v>25.596</v>
      </c>
      <c r="R63" s="142">
        <v>22.677</v>
      </c>
      <c r="S63" s="142">
        <v>16.97</v>
      </c>
      <c r="T63" s="142">
        <v>18.831</v>
      </c>
      <c r="U63" s="142">
        <v>23.803000000000001</v>
      </c>
      <c r="V63" s="142">
        <v>13.574999999999999</v>
      </c>
      <c r="W63" s="142">
        <v>10.436</v>
      </c>
      <c r="X63" s="142">
        <v>7.6820000000000004</v>
      </c>
      <c r="Y63" s="142">
        <v>8.0709999999999997</v>
      </c>
      <c r="Z63" s="142">
        <v>10.676</v>
      </c>
      <c r="AA63" s="142">
        <v>20.885999999999999</v>
      </c>
      <c r="AB63" s="142">
        <v>21.692</v>
      </c>
      <c r="AC63" s="142">
        <v>20.207999999999998</v>
      </c>
      <c r="AD63" s="142">
        <v>22.102</v>
      </c>
      <c r="AE63" s="142">
        <v>21.724</v>
      </c>
      <c r="AF63" s="142">
        <v>17.957000000000001</v>
      </c>
      <c r="AG63" s="142">
        <v>18.629000000000001</v>
      </c>
      <c r="AH63" s="142">
        <v>15.462999999999999</v>
      </c>
      <c r="AI63" s="142">
        <v>17.503</v>
      </c>
      <c r="AJ63" s="385">
        <v>21.073</v>
      </c>
      <c r="AK63" s="385">
        <v>10.707000000000001</v>
      </c>
      <c r="AL63" s="385">
        <v>9.6340000000000003</v>
      </c>
      <c r="AM63" s="385">
        <v>8.6370000000000005</v>
      </c>
      <c r="AN63" s="385">
        <v>6.3019999999999996</v>
      </c>
      <c r="AO63" s="385">
        <v>12.42</v>
      </c>
      <c r="AP63" s="385">
        <v>8.7789999999999999</v>
      </c>
    </row>
    <row r="64" spans="1:99" x14ac:dyDescent="0.2">
      <c r="A64" s="145" t="s">
        <v>180</v>
      </c>
      <c r="B64" s="138">
        <v>1849.471</v>
      </c>
      <c r="C64" s="138">
        <v>1913.415</v>
      </c>
      <c r="D64" s="138">
        <v>2207.5540000000001</v>
      </c>
      <c r="E64" s="138">
        <v>2043.3219999999999</v>
      </c>
      <c r="F64" s="138">
        <v>2198.0810000000001</v>
      </c>
      <c r="G64" s="138">
        <v>2308.779</v>
      </c>
      <c r="H64" s="138">
        <v>2388.1080000000002</v>
      </c>
      <c r="I64" s="138">
        <v>2507.0949999999998</v>
      </c>
      <c r="J64" s="138">
        <v>2614.3939999999998</v>
      </c>
      <c r="K64" s="138">
        <v>2714.277</v>
      </c>
      <c r="L64" s="138">
        <v>2805.8389999999999</v>
      </c>
      <c r="M64" s="138">
        <v>2975.1660000000002</v>
      </c>
      <c r="N64" s="138">
        <v>3041.1320000000001</v>
      </c>
      <c r="O64" s="142">
        <v>3110.9389999999999</v>
      </c>
      <c r="P64" s="142">
        <v>3144.5390000000002</v>
      </c>
      <c r="Q64" s="142">
        <v>3027.6410000000001</v>
      </c>
      <c r="R64" s="142">
        <v>2824.913</v>
      </c>
      <c r="S64" s="142">
        <v>3106.4560000000001</v>
      </c>
      <c r="T64" s="142">
        <v>2998.402</v>
      </c>
      <c r="U64" s="142">
        <v>3341.4470000000001</v>
      </c>
      <c r="V64" s="142">
        <v>3385.002</v>
      </c>
      <c r="W64" s="142">
        <v>3149.8029999999999</v>
      </c>
      <c r="X64" s="142">
        <v>3026.6469999999999</v>
      </c>
      <c r="Y64" s="142">
        <v>3163.386</v>
      </c>
      <c r="Z64" s="142">
        <v>3110.42</v>
      </c>
      <c r="AA64" s="142">
        <v>2945.2089999999998</v>
      </c>
      <c r="AB64" s="142">
        <v>2939.0279999999998</v>
      </c>
      <c r="AC64" s="142">
        <v>2857.0450000000001</v>
      </c>
      <c r="AD64" s="142">
        <v>2900.614</v>
      </c>
      <c r="AE64" s="142">
        <v>3016.5210000000002</v>
      </c>
      <c r="AF64" s="142">
        <v>2998.0390000000002</v>
      </c>
      <c r="AG64" s="142">
        <v>3675.0729999999999</v>
      </c>
      <c r="AH64" s="142">
        <v>4167.4709999999995</v>
      </c>
      <c r="AI64" s="142">
        <v>4293.5630000000001</v>
      </c>
      <c r="AJ64" s="385">
        <v>4526.9690000000001</v>
      </c>
      <c r="AK64" s="385">
        <v>4820.8990000000003</v>
      </c>
      <c r="AL64" s="385">
        <v>4920.1629999999996</v>
      </c>
      <c r="AM64" s="385">
        <v>5148.8649999999998</v>
      </c>
      <c r="AN64" s="385">
        <v>5259.5110000000004</v>
      </c>
      <c r="AO64" s="385">
        <v>5383.79</v>
      </c>
      <c r="AP64" s="385">
        <v>5539.5429999999997</v>
      </c>
    </row>
    <row r="65" spans="1:42" x14ac:dyDescent="0.2">
      <c r="A65" s="264" t="s">
        <v>351</v>
      </c>
      <c r="B65" s="138">
        <v>354.096</v>
      </c>
      <c r="C65" s="138">
        <v>344.762</v>
      </c>
      <c r="D65" s="138">
        <v>346.72399999999999</v>
      </c>
      <c r="E65" s="138">
        <v>347.47</v>
      </c>
      <c r="F65" s="138">
        <v>358.29</v>
      </c>
      <c r="G65" s="138">
        <v>358.41500000000002</v>
      </c>
      <c r="H65" s="138">
        <v>356.87700000000001</v>
      </c>
      <c r="I65" s="138">
        <v>356.87700000000001</v>
      </c>
      <c r="J65" s="138">
        <v>357.37700000000001</v>
      </c>
      <c r="K65" s="138">
        <v>355.24200000000002</v>
      </c>
      <c r="L65" s="138">
        <v>355.51</v>
      </c>
      <c r="M65" s="138">
        <v>355.51</v>
      </c>
      <c r="N65" s="138">
        <v>355.51</v>
      </c>
      <c r="O65" s="142">
        <v>352.101</v>
      </c>
      <c r="P65" s="142">
        <v>353.24900000000002</v>
      </c>
      <c r="Q65" s="142">
        <v>353.24900000000002</v>
      </c>
      <c r="R65" s="142">
        <v>356.25900000000001</v>
      </c>
      <c r="S65" s="142">
        <v>356.25900000000001</v>
      </c>
      <c r="T65" s="142">
        <v>750.72199999999998</v>
      </c>
      <c r="U65" s="142">
        <v>750.72199999999998</v>
      </c>
      <c r="V65" s="142">
        <v>775.45899999999995</v>
      </c>
      <c r="W65" s="142">
        <v>775.45799999999997</v>
      </c>
      <c r="X65" s="142">
        <v>786.02300000000002</v>
      </c>
      <c r="Y65" s="142">
        <v>791.13199999999995</v>
      </c>
      <c r="Z65" s="142">
        <v>809.24300000000005</v>
      </c>
      <c r="AA65" s="142">
        <v>871.41499999999996</v>
      </c>
      <c r="AB65" s="142">
        <v>908.61099999999999</v>
      </c>
      <c r="AC65" s="142">
        <v>908.61099999999999</v>
      </c>
      <c r="AD65" s="142">
        <v>906.851</v>
      </c>
      <c r="AE65" s="142">
        <v>887.55700000000002</v>
      </c>
      <c r="AF65" s="142">
        <v>980.58</v>
      </c>
      <c r="AG65" s="142">
        <v>980.58</v>
      </c>
      <c r="AH65" s="142">
        <v>980.58</v>
      </c>
      <c r="AI65" s="142">
        <v>1127.7260000000001</v>
      </c>
      <c r="AJ65" s="385">
        <v>1184.58</v>
      </c>
      <c r="AK65" s="385">
        <v>1202.57</v>
      </c>
      <c r="AL65" s="385">
        <v>1216.9870000000001</v>
      </c>
      <c r="AM65" s="385">
        <v>1217.633</v>
      </c>
      <c r="AN65" s="385">
        <v>1267.1189999999999</v>
      </c>
      <c r="AO65" s="385">
        <v>1280.3130000000001</v>
      </c>
      <c r="AP65" s="385">
        <v>1280.3130000000001</v>
      </c>
    </row>
    <row r="66" spans="1:42" x14ac:dyDescent="0.2">
      <c r="A66" s="144" t="s">
        <v>331</v>
      </c>
      <c r="B66" s="138">
        <v>91.411000000000001</v>
      </c>
      <c r="C66" s="138">
        <v>89.906999999999996</v>
      </c>
      <c r="D66" s="138">
        <v>90.495999999999995</v>
      </c>
      <c r="E66" s="138">
        <v>88.495000000000005</v>
      </c>
      <c r="F66" s="138">
        <v>87.486000000000004</v>
      </c>
      <c r="G66" s="138">
        <v>86.864000000000004</v>
      </c>
      <c r="H66" s="138">
        <v>87.051000000000002</v>
      </c>
      <c r="I66" s="138">
        <v>86.197999999999993</v>
      </c>
      <c r="J66" s="138">
        <v>85.49</v>
      </c>
      <c r="K66" s="138">
        <v>84.242000000000004</v>
      </c>
      <c r="L66" s="138">
        <v>86.933999999999997</v>
      </c>
      <c r="M66" s="138">
        <v>88.066999999999993</v>
      </c>
      <c r="N66" s="138">
        <v>88.915999999999997</v>
      </c>
      <c r="O66" s="142">
        <v>87.557000000000002</v>
      </c>
      <c r="P66" s="142">
        <v>89.903999999999996</v>
      </c>
      <c r="Q66" s="142">
        <v>89.168000000000006</v>
      </c>
      <c r="R66" s="142">
        <v>87.629000000000005</v>
      </c>
      <c r="S66" s="142">
        <v>85.278999999999996</v>
      </c>
      <c r="T66" s="142">
        <v>91.674999999999997</v>
      </c>
      <c r="U66" s="142">
        <v>89.730999999999995</v>
      </c>
      <c r="V66" s="142">
        <v>89.283000000000001</v>
      </c>
      <c r="W66" s="142">
        <v>88.081000000000003</v>
      </c>
      <c r="X66" s="142">
        <v>86.122</v>
      </c>
      <c r="Y66" s="142">
        <v>81.498999999999995</v>
      </c>
      <c r="Z66" s="142">
        <v>79.471000000000004</v>
      </c>
      <c r="AA66" s="142">
        <v>78.811999999999998</v>
      </c>
      <c r="AB66" s="142">
        <v>78.591999999999999</v>
      </c>
      <c r="AC66" s="142">
        <v>76.563000000000002</v>
      </c>
      <c r="AD66" s="142">
        <v>76.319999999999993</v>
      </c>
      <c r="AE66" s="142">
        <v>81.977000000000004</v>
      </c>
      <c r="AF66" s="142">
        <v>85.97</v>
      </c>
      <c r="AG66" s="142">
        <v>84.667000000000002</v>
      </c>
      <c r="AH66" s="142">
        <v>83.478999999999999</v>
      </c>
      <c r="AI66" s="142">
        <v>85.025000000000006</v>
      </c>
      <c r="AJ66" s="385">
        <v>91.32</v>
      </c>
      <c r="AK66" s="385">
        <v>96.727000000000004</v>
      </c>
      <c r="AL66" s="385">
        <v>96.659000000000006</v>
      </c>
      <c r="AM66" s="385">
        <v>99.331000000000003</v>
      </c>
      <c r="AN66" s="385">
        <v>103.541</v>
      </c>
      <c r="AO66" s="385">
        <v>103.96</v>
      </c>
      <c r="AP66" s="385">
        <v>107.806</v>
      </c>
    </row>
    <row r="67" spans="1:42" x14ac:dyDescent="0.2">
      <c r="A67" s="143" t="s">
        <v>229</v>
      </c>
      <c r="B67" s="138">
        <v>8.5109999999999992</v>
      </c>
      <c r="C67" s="138">
        <v>8.1509999999999998</v>
      </c>
      <c r="D67" s="138">
        <v>8.1509999999999998</v>
      </c>
      <c r="E67" s="138">
        <v>8.1509999999999998</v>
      </c>
      <c r="F67" s="138">
        <v>8.1509999999999998</v>
      </c>
      <c r="G67" s="138">
        <v>8.6280000000000001</v>
      </c>
      <c r="H67" s="138">
        <v>9.2569999999999997</v>
      </c>
      <c r="I67" s="138">
        <v>9.2119999999999997</v>
      </c>
      <c r="J67" s="138">
        <v>9.266</v>
      </c>
      <c r="K67" s="138">
        <v>12.026</v>
      </c>
      <c r="L67" s="138">
        <v>12.026</v>
      </c>
      <c r="M67" s="138">
        <v>12.026</v>
      </c>
      <c r="N67" s="138">
        <v>11.952</v>
      </c>
      <c r="O67" s="142">
        <v>11.952</v>
      </c>
      <c r="P67" s="142">
        <v>9.3030000000000008</v>
      </c>
      <c r="Q67" s="142">
        <v>9.3030000000000008</v>
      </c>
      <c r="R67" s="142">
        <v>9.9160000000000004</v>
      </c>
      <c r="S67" s="142">
        <v>10.331</v>
      </c>
      <c r="T67" s="142">
        <v>8.3000000000000007</v>
      </c>
      <c r="U67" s="142">
        <v>8.3000000000000007</v>
      </c>
      <c r="V67" s="142">
        <v>8.3000000000000007</v>
      </c>
      <c r="W67" s="142">
        <v>9.0839999999999996</v>
      </c>
      <c r="X67" s="142">
        <v>9.1809999999999992</v>
      </c>
      <c r="Y67" s="142">
        <v>9.1159999999999997</v>
      </c>
      <c r="Z67" s="142">
        <v>8.9540000000000006</v>
      </c>
      <c r="AA67" s="142">
        <v>6.7530000000000001</v>
      </c>
      <c r="AB67" s="142">
        <v>6.7530000000000001</v>
      </c>
      <c r="AC67" s="142">
        <v>6.7530000000000001</v>
      </c>
      <c r="AD67" s="142">
        <v>6.8140000000000001</v>
      </c>
      <c r="AE67" s="142">
        <v>7.7190000000000003</v>
      </c>
      <c r="AF67" s="142">
        <v>7.64</v>
      </c>
      <c r="AG67" s="142">
        <v>7.1219999999999999</v>
      </c>
      <c r="AH67" s="142">
        <v>5.4130000000000003</v>
      </c>
      <c r="AI67" s="142">
        <v>5.4379999999999997</v>
      </c>
      <c r="AJ67" s="385">
        <v>5.5990000000000002</v>
      </c>
      <c r="AK67" s="385">
        <v>5.2430000000000003</v>
      </c>
      <c r="AL67" s="385">
        <v>5.2430000000000003</v>
      </c>
      <c r="AM67" s="385">
        <v>5.2969999999999997</v>
      </c>
      <c r="AN67" s="385">
        <v>5.3310000000000004</v>
      </c>
      <c r="AO67" s="385">
        <v>5.3310000000000004</v>
      </c>
      <c r="AP67" s="385">
        <v>5.2779999999999996</v>
      </c>
    </row>
    <row r="68" spans="1:42" x14ac:dyDescent="0.2">
      <c r="A68" s="264" t="s">
        <v>350</v>
      </c>
      <c r="B68" s="138">
        <v>25.818000000000001</v>
      </c>
      <c r="C68" s="138">
        <v>23.92</v>
      </c>
      <c r="D68" s="138">
        <v>23.344999999999999</v>
      </c>
      <c r="E68" s="138">
        <v>21.515000000000001</v>
      </c>
      <c r="F68" s="138">
        <v>25.864000000000001</v>
      </c>
      <c r="G68" s="138">
        <v>24.233000000000001</v>
      </c>
      <c r="H68" s="138">
        <v>23.911000000000001</v>
      </c>
      <c r="I68" s="138">
        <v>22.858000000000001</v>
      </c>
      <c r="J68" s="138">
        <v>21.747</v>
      </c>
      <c r="K68" s="138">
        <v>20.533000000000001</v>
      </c>
      <c r="L68" s="138">
        <v>23.390999999999998</v>
      </c>
      <c r="M68" s="138">
        <v>22.137</v>
      </c>
      <c r="N68" s="138">
        <v>22.594000000000001</v>
      </c>
      <c r="O68" s="142">
        <v>24.036000000000001</v>
      </c>
      <c r="P68" s="142">
        <v>25.98</v>
      </c>
      <c r="Q68" s="142">
        <v>24.376999999999999</v>
      </c>
      <c r="R68" s="142">
        <v>24.17</v>
      </c>
      <c r="S68" s="142">
        <v>23.658999999999999</v>
      </c>
      <c r="T68" s="142">
        <v>28.105</v>
      </c>
      <c r="U68" s="142">
        <v>26.795999999999999</v>
      </c>
      <c r="V68" s="142">
        <v>26.103000000000002</v>
      </c>
      <c r="W68" s="142">
        <v>25.33</v>
      </c>
      <c r="X68" s="142">
        <v>29.452999999999999</v>
      </c>
      <c r="Y68" s="142">
        <v>28.178999999999998</v>
      </c>
      <c r="Z68" s="142">
        <v>27.971</v>
      </c>
      <c r="AA68" s="142">
        <v>27.64</v>
      </c>
      <c r="AB68" s="142">
        <v>30.425000000000001</v>
      </c>
      <c r="AC68" s="142">
        <v>30.425000000000001</v>
      </c>
      <c r="AD68" s="142">
        <v>31.132000000000001</v>
      </c>
      <c r="AE68" s="142">
        <v>32.780999999999999</v>
      </c>
      <c r="AF68" s="142">
        <v>37.378999999999998</v>
      </c>
      <c r="AG68" s="142">
        <v>36.551000000000002</v>
      </c>
      <c r="AH68" s="142">
        <v>40.109000000000002</v>
      </c>
      <c r="AI68" s="142">
        <v>42.429000000000002</v>
      </c>
      <c r="AJ68" s="385">
        <v>44.423999999999999</v>
      </c>
      <c r="AK68" s="385">
        <v>43.307000000000002</v>
      </c>
      <c r="AL68" s="385">
        <v>42.752000000000002</v>
      </c>
      <c r="AM68" s="385">
        <v>43.1</v>
      </c>
      <c r="AN68" s="385">
        <v>46.645000000000003</v>
      </c>
      <c r="AO68" s="385">
        <v>46.985999999999997</v>
      </c>
      <c r="AP68" s="385">
        <v>48.997</v>
      </c>
    </row>
    <row r="69" spans="1:42" x14ac:dyDescent="0.2">
      <c r="A69" s="144" t="s">
        <v>175</v>
      </c>
      <c r="B69" s="138">
        <v>82.111000000000004</v>
      </c>
      <c r="C69" s="138">
        <v>71.447000000000003</v>
      </c>
      <c r="D69" s="138">
        <v>59.999000000000002</v>
      </c>
      <c r="E69" s="138">
        <v>80.191000000000003</v>
      </c>
      <c r="F69" s="138">
        <v>81.7</v>
      </c>
      <c r="G69" s="138">
        <v>71.938999999999993</v>
      </c>
      <c r="H69" s="138">
        <v>73.506</v>
      </c>
      <c r="I69" s="138">
        <v>103.833</v>
      </c>
      <c r="J69" s="138">
        <v>95.765000000000001</v>
      </c>
      <c r="K69" s="138">
        <v>89.201999999999998</v>
      </c>
      <c r="L69" s="138">
        <v>80.266000000000005</v>
      </c>
      <c r="M69" s="138">
        <v>94.097999999999999</v>
      </c>
      <c r="N69" s="138">
        <v>154.89500000000001</v>
      </c>
      <c r="O69" s="142">
        <v>151.935</v>
      </c>
      <c r="P69" s="142">
        <v>128.76400000000001</v>
      </c>
      <c r="Q69" s="142">
        <v>217.643</v>
      </c>
      <c r="R69" s="142">
        <v>142.79499999999999</v>
      </c>
      <c r="S69" s="142">
        <v>118.711</v>
      </c>
      <c r="T69" s="142">
        <v>115.602</v>
      </c>
      <c r="U69" s="142">
        <v>128.61000000000001</v>
      </c>
      <c r="V69" s="142">
        <v>121.158</v>
      </c>
      <c r="W69" s="142">
        <v>125.441</v>
      </c>
      <c r="X69" s="142">
        <v>151.65899999999999</v>
      </c>
      <c r="Y69" s="142">
        <v>132.04900000000001</v>
      </c>
      <c r="Z69" s="142">
        <v>185.89599999999999</v>
      </c>
      <c r="AA69" s="142">
        <v>178.47399999999999</v>
      </c>
      <c r="AB69" s="142">
        <v>202.27799999999999</v>
      </c>
      <c r="AC69" s="142">
        <v>169.21600000000001</v>
      </c>
      <c r="AD69" s="142">
        <v>197.17</v>
      </c>
      <c r="AE69" s="142">
        <v>184.44399999999999</v>
      </c>
      <c r="AF69" s="142">
        <v>264.10000000000002</v>
      </c>
      <c r="AG69" s="142">
        <v>308.452</v>
      </c>
      <c r="AH69" s="142">
        <v>292.12599999999998</v>
      </c>
      <c r="AI69" s="142">
        <v>350.41699999999997</v>
      </c>
      <c r="AJ69" s="385">
        <v>277.529</v>
      </c>
      <c r="AK69" s="385">
        <v>284.99400000000003</v>
      </c>
      <c r="AL69" s="385">
        <v>394.83</v>
      </c>
      <c r="AM69" s="385">
        <v>372.09100000000001</v>
      </c>
      <c r="AN69" s="385">
        <v>275.20299999999997</v>
      </c>
      <c r="AO69" s="385">
        <v>378.202</v>
      </c>
      <c r="AP69" s="385">
        <v>399.4</v>
      </c>
    </row>
    <row r="70" spans="1:42" x14ac:dyDescent="0.2">
      <c r="A70" s="123" t="s">
        <v>174</v>
      </c>
      <c r="B70" s="137">
        <v>8714.4369999999999</v>
      </c>
      <c r="C70" s="137">
        <v>8721.7540000000008</v>
      </c>
      <c r="D70" s="137">
        <v>8777.9660000000003</v>
      </c>
      <c r="E70" s="137">
        <v>8796.6759999999995</v>
      </c>
      <c r="F70" s="137">
        <v>8789.26</v>
      </c>
      <c r="G70" s="137">
        <v>8610.3889999999992</v>
      </c>
      <c r="H70" s="137">
        <v>8712.8320000000003</v>
      </c>
      <c r="I70" s="137">
        <v>8850.5030000000006</v>
      </c>
      <c r="J70" s="137">
        <v>8908.27</v>
      </c>
      <c r="K70" s="137">
        <v>9035.7459999999992</v>
      </c>
      <c r="L70" s="137">
        <v>8811.0470000000005</v>
      </c>
      <c r="M70" s="137">
        <v>9088.1990000000005</v>
      </c>
      <c r="N70" s="137">
        <v>9143.0159999999996</v>
      </c>
      <c r="O70" s="141">
        <v>9289.3639999999996</v>
      </c>
      <c r="P70" s="141">
        <v>9801.5570000000007</v>
      </c>
      <c r="Q70" s="141">
        <v>9945.9089999999997</v>
      </c>
      <c r="R70" s="141">
        <v>10448.545</v>
      </c>
      <c r="S70" s="141">
        <v>10638.759</v>
      </c>
      <c r="T70" s="141">
        <v>11026.602999999999</v>
      </c>
      <c r="U70" s="141">
        <v>11338.436</v>
      </c>
      <c r="V70" s="141">
        <v>12330.901</v>
      </c>
      <c r="W70" s="141">
        <v>12313.509</v>
      </c>
      <c r="X70" s="141">
        <v>12699.531999999999</v>
      </c>
      <c r="Y70" s="141">
        <v>13075.132</v>
      </c>
      <c r="Z70" s="141">
        <v>12557.686</v>
      </c>
      <c r="AA70" s="141">
        <v>13358.305</v>
      </c>
      <c r="AB70" s="141">
        <v>13939.333000000001</v>
      </c>
      <c r="AC70" s="141">
        <v>13908.922</v>
      </c>
      <c r="AD70" s="141">
        <v>14682.688</v>
      </c>
      <c r="AE70" s="141">
        <v>15725.605</v>
      </c>
      <c r="AF70" s="141">
        <v>16014.776</v>
      </c>
      <c r="AG70" s="141">
        <v>16254.448</v>
      </c>
      <c r="AH70" s="141">
        <v>16658.52</v>
      </c>
      <c r="AI70" s="141">
        <v>16964.465</v>
      </c>
      <c r="AJ70" s="387">
        <v>16975.091</v>
      </c>
      <c r="AK70" s="387">
        <v>17728.420999999998</v>
      </c>
      <c r="AL70" s="387">
        <v>18377.287</v>
      </c>
      <c r="AM70" s="387">
        <v>18584.256000000001</v>
      </c>
      <c r="AN70" s="387">
        <v>19061.009999999998</v>
      </c>
      <c r="AO70" s="387">
        <v>19575.527999999998</v>
      </c>
      <c r="AP70" s="387">
        <v>19110.028999999999</v>
      </c>
    </row>
    <row r="71" spans="1:42" x14ac:dyDescent="0.2">
      <c r="B71" s="140"/>
      <c r="C71" s="140"/>
      <c r="D71" s="140"/>
      <c r="E71" s="140"/>
      <c r="F71" s="140"/>
      <c r="G71" s="140"/>
      <c r="H71" s="140"/>
      <c r="I71" s="140"/>
      <c r="J71" s="140"/>
      <c r="K71" s="140"/>
      <c r="L71" s="140"/>
      <c r="M71" s="140"/>
      <c r="N71" s="140"/>
      <c r="O71" s="140"/>
      <c r="P71" s="140"/>
      <c r="Q71" s="140"/>
      <c r="R71" s="140"/>
      <c r="S71" s="140"/>
      <c r="T71" s="140"/>
      <c r="U71" s="140"/>
      <c r="V71" s="140"/>
      <c r="W71" s="140"/>
      <c r="X71" s="140"/>
      <c r="Y71" s="140"/>
      <c r="Z71" s="140"/>
      <c r="AA71" s="140"/>
      <c r="AB71" s="140"/>
      <c r="AC71" s="140"/>
      <c r="AD71" s="140"/>
      <c r="AE71" s="140"/>
      <c r="AF71" s="140"/>
      <c r="AG71" s="140"/>
      <c r="AH71" s="140"/>
      <c r="AI71" s="140"/>
      <c r="AJ71" s="140"/>
      <c r="AK71" s="140"/>
      <c r="AL71" s="140"/>
      <c r="AM71" s="140"/>
      <c r="AN71" s="140"/>
      <c r="AO71" s="140"/>
      <c r="AP71" s="140"/>
    </row>
    <row r="72" spans="1:42" x14ac:dyDescent="0.2">
      <c r="A72" s="265" t="s">
        <v>173</v>
      </c>
      <c r="B72" s="118"/>
      <c r="C72" s="118"/>
      <c r="D72" s="118"/>
      <c r="E72" s="118"/>
      <c r="F72" s="118"/>
      <c r="G72" s="118"/>
      <c r="H72" s="118"/>
      <c r="I72" s="118"/>
      <c r="J72" s="118"/>
      <c r="K72" s="118"/>
      <c r="L72" s="118"/>
      <c r="M72" s="118"/>
      <c r="N72" s="118"/>
      <c r="O72" s="118"/>
      <c r="P72" s="118"/>
      <c r="Q72" s="118"/>
      <c r="R72" s="118"/>
      <c r="S72" s="118"/>
      <c r="T72" s="118"/>
      <c r="U72" s="118"/>
      <c r="V72" s="118"/>
      <c r="W72" s="118"/>
      <c r="X72" s="118"/>
      <c r="Y72" s="118"/>
      <c r="Z72" s="118"/>
      <c r="AA72" s="118"/>
      <c r="AB72" s="118"/>
      <c r="AC72" s="118"/>
      <c r="AD72" s="118"/>
      <c r="AE72" s="118"/>
      <c r="AF72" s="118"/>
      <c r="AG72" s="118"/>
      <c r="AH72" s="118"/>
      <c r="AI72" s="118"/>
      <c r="AJ72" s="118"/>
      <c r="AK72" s="118"/>
      <c r="AL72" s="118"/>
      <c r="AM72" s="118"/>
      <c r="AN72" s="118"/>
      <c r="AO72" s="118"/>
      <c r="AP72" s="118"/>
    </row>
    <row r="73" spans="1:42" x14ac:dyDescent="0.2">
      <c r="A73" s="264" t="s">
        <v>0</v>
      </c>
      <c r="B73" s="138">
        <v>6418.78</v>
      </c>
      <c r="C73" s="138">
        <v>6520.134</v>
      </c>
      <c r="D73" s="138">
        <v>6617.4009999999998</v>
      </c>
      <c r="E73" s="138">
        <v>6674.06</v>
      </c>
      <c r="F73" s="138">
        <v>6659.6509999999998</v>
      </c>
      <c r="G73" s="138">
        <v>6724.3069999999998</v>
      </c>
      <c r="H73" s="138">
        <v>6811.6019999999999</v>
      </c>
      <c r="I73" s="138">
        <v>6864.3019999999997</v>
      </c>
      <c r="J73" s="138">
        <v>6879.4319999999998</v>
      </c>
      <c r="K73" s="138">
        <v>6986.7640000000001</v>
      </c>
      <c r="L73" s="138">
        <v>7033.4089999999997</v>
      </c>
      <c r="M73" s="138">
        <v>7217.62</v>
      </c>
      <c r="N73" s="138">
        <v>7210.049</v>
      </c>
      <c r="O73" s="138">
        <v>7344.0219999999999</v>
      </c>
      <c r="P73" s="138">
        <v>7760.7370000000001</v>
      </c>
      <c r="Q73" s="138">
        <v>7834.7160000000003</v>
      </c>
      <c r="R73" s="138">
        <v>8266.2929999999997</v>
      </c>
      <c r="S73" s="138">
        <v>8405.5669999999991</v>
      </c>
      <c r="T73" s="138">
        <v>8850.7549999999992</v>
      </c>
      <c r="U73" s="138">
        <v>9056.6370000000006</v>
      </c>
      <c r="V73" s="138">
        <v>9272.2369999999992</v>
      </c>
      <c r="W73" s="138">
        <v>9243.3050000000003</v>
      </c>
      <c r="X73" s="138">
        <v>9659.6049999999996</v>
      </c>
      <c r="Y73" s="138">
        <v>9914.4570000000003</v>
      </c>
      <c r="Z73" s="138">
        <v>10296.584000000001</v>
      </c>
      <c r="AA73" s="138">
        <v>10604.931</v>
      </c>
      <c r="AB73" s="138">
        <v>10984.411</v>
      </c>
      <c r="AC73" s="138">
        <v>10843.994000000001</v>
      </c>
      <c r="AD73" s="138">
        <v>10941.123</v>
      </c>
      <c r="AE73" s="138">
        <v>11700.334000000001</v>
      </c>
      <c r="AF73" s="138">
        <v>11881.563</v>
      </c>
      <c r="AG73" s="138">
        <v>11633.097</v>
      </c>
      <c r="AH73" s="138">
        <v>11744.112999999999</v>
      </c>
      <c r="AI73" s="138">
        <v>12096.259</v>
      </c>
      <c r="AJ73" s="379">
        <v>12293.708000000001</v>
      </c>
      <c r="AK73" s="379">
        <v>12279.064</v>
      </c>
      <c r="AL73" s="379">
        <v>12727.135</v>
      </c>
      <c r="AM73" s="379">
        <v>12983.7</v>
      </c>
      <c r="AN73" s="379">
        <v>13449.865</v>
      </c>
      <c r="AO73" s="379">
        <v>13543.013999999999</v>
      </c>
      <c r="AP73" s="379">
        <v>13538.519</v>
      </c>
    </row>
    <row r="74" spans="1:42" x14ac:dyDescent="0.2">
      <c r="A74" s="139" t="s">
        <v>172</v>
      </c>
      <c r="B74" s="138">
        <v>1406.06</v>
      </c>
      <c r="C74" s="138">
        <v>1448.539</v>
      </c>
      <c r="D74" s="138">
        <v>1442.258</v>
      </c>
      <c r="E74" s="138">
        <v>1463.7070000000001</v>
      </c>
      <c r="F74" s="138">
        <v>1385.0509999999999</v>
      </c>
      <c r="G74" s="138">
        <v>1416.6880000000001</v>
      </c>
      <c r="H74" s="138">
        <v>1434.6590000000001</v>
      </c>
      <c r="I74" s="138">
        <v>1424.038</v>
      </c>
      <c r="J74" s="138">
        <v>1393.806</v>
      </c>
      <c r="K74" s="138">
        <v>1423.8330000000001</v>
      </c>
      <c r="L74" s="138">
        <v>1392.171</v>
      </c>
      <c r="M74" s="138">
        <v>1333.979</v>
      </c>
      <c r="N74" s="138">
        <v>1318.5709999999999</v>
      </c>
      <c r="O74" s="138">
        <v>1379.414</v>
      </c>
      <c r="P74" s="138">
        <v>1674.873</v>
      </c>
      <c r="Q74" s="138">
        <v>1575.9559999999999</v>
      </c>
      <c r="R74" s="138">
        <v>1640.675</v>
      </c>
      <c r="S74" s="138">
        <v>1750.028</v>
      </c>
      <c r="T74" s="138">
        <v>1916.585</v>
      </c>
      <c r="U74" s="138">
        <v>1996.8320000000001</v>
      </c>
      <c r="V74" s="138">
        <v>2069.951</v>
      </c>
      <c r="W74" s="138">
        <v>2158.3850000000002</v>
      </c>
      <c r="X74" s="138">
        <v>2436.6930000000002</v>
      </c>
      <c r="Y74" s="138">
        <v>2547.1280000000002</v>
      </c>
      <c r="Z74" s="138">
        <v>2592.1790000000001</v>
      </c>
      <c r="AA74" s="138">
        <v>2804.67</v>
      </c>
      <c r="AB74" s="138">
        <v>2874.9380000000001</v>
      </c>
      <c r="AC74" s="138">
        <v>2755.53</v>
      </c>
      <c r="AD74" s="138">
        <v>2703.6669999999999</v>
      </c>
      <c r="AE74" s="138">
        <v>3142.9870000000001</v>
      </c>
      <c r="AF74" s="138">
        <v>3237.5050000000001</v>
      </c>
      <c r="AG74" s="138">
        <v>2990.596</v>
      </c>
      <c r="AH74" s="138">
        <v>2795.8620000000001</v>
      </c>
      <c r="AI74" s="138">
        <v>3140.1120000000001</v>
      </c>
      <c r="AJ74" s="379">
        <v>3257.9859999999999</v>
      </c>
      <c r="AK74" s="379">
        <v>3183.8380000000002</v>
      </c>
      <c r="AL74" s="379">
        <v>3260.9</v>
      </c>
      <c r="AM74" s="379">
        <v>3465.48</v>
      </c>
      <c r="AN74" s="379">
        <v>3650.721</v>
      </c>
      <c r="AO74" s="379">
        <v>3600.1289999999999</v>
      </c>
      <c r="AP74" s="379">
        <v>3367.9169999999999</v>
      </c>
    </row>
    <row r="75" spans="1:42" x14ac:dyDescent="0.2">
      <c r="A75" s="139" t="s">
        <v>170</v>
      </c>
      <c r="B75" s="138">
        <v>4805.7619999999997</v>
      </c>
      <c r="C75" s="138">
        <v>4853.8339999999998</v>
      </c>
      <c r="D75" s="138">
        <v>4943.4840000000004</v>
      </c>
      <c r="E75" s="138">
        <v>5005.4380000000001</v>
      </c>
      <c r="F75" s="138">
        <v>5061.0249999999996</v>
      </c>
      <c r="G75" s="138">
        <v>5101.3720000000003</v>
      </c>
      <c r="H75" s="138">
        <v>5252.2749999999996</v>
      </c>
      <c r="I75" s="138">
        <v>5309.982</v>
      </c>
      <c r="J75" s="138">
        <v>5373.13</v>
      </c>
      <c r="K75" s="138">
        <v>5435.0249999999996</v>
      </c>
      <c r="L75" s="138">
        <v>5522.1419999999998</v>
      </c>
      <c r="M75" s="138">
        <v>5645.3789999999999</v>
      </c>
      <c r="N75" s="138">
        <v>5764.24</v>
      </c>
      <c r="O75" s="138">
        <v>5854.4930000000004</v>
      </c>
      <c r="P75" s="138">
        <v>5984.982</v>
      </c>
      <c r="Q75" s="138">
        <v>6146.0889999999999</v>
      </c>
      <c r="R75" s="138">
        <v>6516.4610000000002</v>
      </c>
      <c r="S75" s="138">
        <v>6529.6469999999999</v>
      </c>
      <c r="T75" s="138">
        <v>6812.3789999999999</v>
      </c>
      <c r="U75" s="138">
        <v>6924.89</v>
      </c>
      <c r="V75" s="138">
        <v>7060.2510000000002</v>
      </c>
      <c r="W75" s="138">
        <v>6994.2449999999999</v>
      </c>
      <c r="X75" s="138">
        <v>7078.8829999999998</v>
      </c>
      <c r="Y75" s="138">
        <v>7254.73</v>
      </c>
      <c r="Z75" s="138">
        <v>7603.03</v>
      </c>
      <c r="AA75" s="138">
        <v>7616.4639999999999</v>
      </c>
      <c r="AB75" s="138">
        <v>7916.1729999999998</v>
      </c>
      <c r="AC75" s="138">
        <v>7958.8850000000002</v>
      </c>
      <c r="AD75" s="138">
        <v>8161.9340000000002</v>
      </c>
      <c r="AE75" s="138">
        <v>8438.6740000000009</v>
      </c>
      <c r="AF75" s="138">
        <v>8543.8389999999999</v>
      </c>
      <c r="AG75" s="138">
        <v>8547.9629999999997</v>
      </c>
      <c r="AH75" s="138">
        <v>8795.9840000000004</v>
      </c>
      <c r="AI75" s="138">
        <v>8861.9470000000001</v>
      </c>
      <c r="AJ75" s="379">
        <v>8965.3989999999994</v>
      </c>
      <c r="AK75" s="379">
        <v>8989.3140000000003</v>
      </c>
      <c r="AL75" s="379">
        <v>9347.9249999999993</v>
      </c>
      <c r="AM75" s="379">
        <v>9424.5519999999997</v>
      </c>
      <c r="AN75" s="379">
        <v>9708.3330000000005</v>
      </c>
      <c r="AO75" s="379">
        <v>9713.7739999999994</v>
      </c>
      <c r="AP75" s="379">
        <v>10038.306</v>
      </c>
    </row>
    <row r="76" spans="1:42" x14ac:dyDescent="0.2">
      <c r="A76" s="139" t="s">
        <v>171</v>
      </c>
      <c r="B76" s="138">
        <v>206.958</v>
      </c>
      <c r="C76" s="138">
        <v>217.761</v>
      </c>
      <c r="D76" s="138">
        <v>231.65899999999999</v>
      </c>
      <c r="E76" s="138">
        <v>204.91499999999999</v>
      </c>
      <c r="F76" s="138">
        <v>213.57499999999999</v>
      </c>
      <c r="G76" s="138">
        <v>206.24700000000001</v>
      </c>
      <c r="H76" s="138">
        <v>124.66800000000001</v>
      </c>
      <c r="I76" s="138">
        <v>130.28200000000001</v>
      </c>
      <c r="J76" s="138">
        <v>112.496</v>
      </c>
      <c r="K76" s="138">
        <v>127.90600000000001</v>
      </c>
      <c r="L76" s="138">
        <v>119.096</v>
      </c>
      <c r="M76" s="138">
        <v>238.262</v>
      </c>
      <c r="N76" s="138">
        <v>127.238</v>
      </c>
      <c r="O76" s="138">
        <v>110.11499999999999</v>
      </c>
      <c r="P76" s="138">
        <v>100.88200000000001</v>
      </c>
      <c r="Q76" s="138">
        <v>112.67100000000001</v>
      </c>
      <c r="R76" s="138">
        <v>109.157</v>
      </c>
      <c r="S76" s="138">
        <v>125.892</v>
      </c>
      <c r="T76" s="138">
        <v>121.791</v>
      </c>
      <c r="U76" s="138">
        <v>134.91499999999999</v>
      </c>
      <c r="V76" s="138">
        <v>142.035</v>
      </c>
      <c r="W76" s="138">
        <v>90.674999999999997</v>
      </c>
      <c r="X76" s="138">
        <v>144.029</v>
      </c>
      <c r="Y76" s="138">
        <v>112.599</v>
      </c>
      <c r="Z76" s="138">
        <v>101.375</v>
      </c>
      <c r="AA76" s="138">
        <v>183.797</v>
      </c>
      <c r="AB76" s="138">
        <v>193.3</v>
      </c>
      <c r="AC76" s="138">
        <v>129.57900000000001</v>
      </c>
      <c r="AD76" s="138">
        <v>75.522000000000006</v>
      </c>
      <c r="AE76" s="138">
        <v>118.673</v>
      </c>
      <c r="AF76" s="138">
        <v>100.21899999999999</v>
      </c>
      <c r="AG76" s="138">
        <v>94.537999999999997</v>
      </c>
      <c r="AH76" s="138">
        <v>152.267</v>
      </c>
      <c r="AI76" s="138">
        <v>94.2</v>
      </c>
      <c r="AJ76" s="379">
        <v>70.322999999999993</v>
      </c>
      <c r="AK76" s="379">
        <v>105.91200000000001</v>
      </c>
      <c r="AL76" s="379">
        <v>118.31</v>
      </c>
      <c r="AM76" s="379">
        <v>93.668000000000006</v>
      </c>
      <c r="AN76" s="379">
        <v>90.811000000000007</v>
      </c>
      <c r="AO76" s="379">
        <v>229.11099999999999</v>
      </c>
      <c r="AP76" s="379">
        <v>132.29599999999999</v>
      </c>
    </row>
    <row r="77" spans="1:42" x14ac:dyDescent="0.2">
      <c r="A77" s="264" t="s">
        <v>335</v>
      </c>
      <c r="B77" s="138">
        <v>82.8</v>
      </c>
      <c r="C77" s="138">
        <v>90.433999999999997</v>
      </c>
      <c r="D77" s="138">
        <v>74.977000000000004</v>
      </c>
      <c r="E77" s="138">
        <v>61.914999999999999</v>
      </c>
      <c r="F77" s="138">
        <v>80.102999999999994</v>
      </c>
      <c r="G77" s="138">
        <v>97.783000000000001</v>
      </c>
      <c r="H77" s="138">
        <v>72.072000000000003</v>
      </c>
      <c r="I77" s="138">
        <v>59.698999999999998</v>
      </c>
      <c r="J77" s="138">
        <v>55.48</v>
      </c>
      <c r="K77" s="138">
        <v>57.688000000000002</v>
      </c>
      <c r="L77" s="138">
        <v>48.902999999999999</v>
      </c>
      <c r="M77" s="138">
        <v>65.954999999999998</v>
      </c>
      <c r="N77" s="138">
        <v>71.387</v>
      </c>
      <c r="O77" s="138">
        <v>85.522999999999996</v>
      </c>
      <c r="P77" s="138">
        <v>89.82</v>
      </c>
      <c r="Q77" s="138">
        <v>102.334</v>
      </c>
      <c r="R77" s="138">
        <v>89.460999999999999</v>
      </c>
      <c r="S77" s="138">
        <v>110.605</v>
      </c>
      <c r="T77" s="138">
        <v>41.634999999999998</v>
      </c>
      <c r="U77" s="138">
        <v>124.015</v>
      </c>
      <c r="V77" s="138">
        <v>141.983</v>
      </c>
      <c r="W77" s="138">
        <v>158.33699999999999</v>
      </c>
      <c r="X77" s="138">
        <v>109.32899999999999</v>
      </c>
      <c r="Y77" s="138">
        <v>258.15100000000001</v>
      </c>
      <c r="Z77" s="138">
        <v>169.53299999999999</v>
      </c>
      <c r="AA77" s="138">
        <v>257.755</v>
      </c>
      <c r="AB77" s="138">
        <v>212.65600000000001</v>
      </c>
      <c r="AC77" s="138">
        <v>282.02600000000001</v>
      </c>
      <c r="AD77" s="138">
        <v>321.226</v>
      </c>
      <c r="AE77" s="138">
        <v>277.40899999999999</v>
      </c>
      <c r="AF77" s="138">
        <v>147.00200000000001</v>
      </c>
      <c r="AG77" s="138">
        <v>297.07499999999999</v>
      </c>
      <c r="AH77" s="138">
        <v>236.249</v>
      </c>
      <c r="AI77" s="138">
        <v>298.79599999999999</v>
      </c>
      <c r="AJ77" s="379">
        <v>220.12</v>
      </c>
      <c r="AK77" s="379">
        <v>347.80200000000002</v>
      </c>
      <c r="AL77" s="379">
        <v>342.14400000000001</v>
      </c>
      <c r="AM77" s="379">
        <v>332.827</v>
      </c>
      <c r="AN77" s="379">
        <v>151.73599999999999</v>
      </c>
      <c r="AO77" s="379">
        <v>245.30500000000001</v>
      </c>
      <c r="AP77" s="379">
        <v>312.32299999999998</v>
      </c>
    </row>
    <row r="78" spans="1:42" x14ac:dyDescent="0.2">
      <c r="A78" s="264" t="s">
        <v>169</v>
      </c>
      <c r="B78" s="138">
        <v>370.584</v>
      </c>
      <c r="C78" s="138">
        <v>362.96600000000001</v>
      </c>
      <c r="D78" s="138">
        <v>342.74099999999999</v>
      </c>
      <c r="E78" s="138">
        <v>299.935</v>
      </c>
      <c r="F78" s="138">
        <v>291.68400000000003</v>
      </c>
      <c r="G78" s="138">
        <v>277.86099999999999</v>
      </c>
      <c r="H78" s="138">
        <v>266.47300000000001</v>
      </c>
      <c r="I78" s="138">
        <v>265.101</v>
      </c>
      <c r="J78" s="138">
        <v>257.42700000000002</v>
      </c>
      <c r="K78" s="138">
        <v>256.94799999999998</v>
      </c>
      <c r="L78" s="138">
        <v>248.261</v>
      </c>
      <c r="M78" s="138">
        <v>247.72200000000001</v>
      </c>
      <c r="N78" s="138">
        <v>238.93700000000001</v>
      </c>
      <c r="O78" s="138">
        <v>173.78899999999999</v>
      </c>
      <c r="P78" s="138">
        <v>164.101</v>
      </c>
      <c r="Q78" s="138">
        <v>163.57</v>
      </c>
      <c r="R78" s="138">
        <v>152.68299999999999</v>
      </c>
      <c r="S78" s="138">
        <v>151.61000000000001</v>
      </c>
      <c r="T78" s="138">
        <v>143.477</v>
      </c>
      <c r="U78" s="138">
        <v>143.387</v>
      </c>
      <c r="V78" s="138">
        <v>866.303</v>
      </c>
      <c r="W78" s="138">
        <v>863.61599999999999</v>
      </c>
      <c r="X78" s="138">
        <v>873.88499999999999</v>
      </c>
      <c r="Y78" s="138">
        <v>857.83</v>
      </c>
      <c r="Z78" s="138">
        <v>44.579000000000001</v>
      </c>
      <c r="AA78" s="138">
        <v>45.947000000000003</v>
      </c>
      <c r="AB78" s="138">
        <v>57.508000000000003</v>
      </c>
      <c r="AC78" s="138">
        <v>43.712000000000003</v>
      </c>
      <c r="AD78" s="138">
        <v>61.954000000000001</v>
      </c>
      <c r="AE78" s="138">
        <v>84.272000000000006</v>
      </c>
      <c r="AF78" s="138">
        <v>82.796999999999997</v>
      </c>
      <c r="AG78" s="138">
        <v>128.21</v>
      </c>
      <c r="AH78" s="138">
        <v>132.154</v>
      </c>
      <c r="AI78" s="138">
        <v>113.258</v>
      </c>
      <c r="AJ78" s="379">
        <v>51.106000000000002</v>
      </c>
      <c r="AK78" s="379">
        <v>97.554000000000002</v>
      </c>
      <c r="AL78" s="379">
        <v>228.249</v>
      </c>
      <c r="AM78" s="379">
        <v>107.86499999999999</v>
      </c>
      <c r="AN78" s="379">
        <v>48.003999999999998</v>
      </c>
      <c r="AO78" s="379">
        <v>162.715</v>
      </c>
      <c r="AP78" s="379">
        <v>130.23699999999999</v>
      </c>
    </row>
    <row r="79" spans="1:42" x14ac:dyDescent="0.2">
      <c r="A79" s="264" t="s">
        <v>168</v>
      </c>
      <c r="B79" s="138">
        <v>0</v>
      </c>
      <c r="C79" s="138">
        <v>0</v>
      </c>
      <c r="D79" s="138">
        <v>0</v>
      </c>
      <c r="E79" s="138">
        <v>0</v>
      </c>
      <c r="F79" s="138">
        <v>0</v>
      </c>
      <c r="G79" s="138">
        <v>0</v>
      </c>
      <c r="H79" s="138">
        <v>0</v>
      </c>
      <c r="I79" s="138">
        <v>0</v>
      </c>
      <c r="J79" s="138">
        <v>0</v>
      </c>
      <c r="K79" s="138">
        <v>0</v>
      </c>
      <c r="L79" s="138">
        <v>0</v>
      </c>
      <c r="M79" s="138">
        <v>0</v>
      </c>
      <c r="N79" s="138">
        <v>44.860999999999997</v>
      </c>
      <c r="O79" s="138">
        <v>90.269000000000005</v>
      </c>
      <c r="P79" s="138">
        <v>210.56899999999999</v>
      </c>
      <c r="Q79" s="138">
        <v>286.64</v>
      </c>
      <c r="R79" s="138">
        <v>287.36799999999999</v>
      </c>
      <c r="S79" s="138">
        <v>290.03100000000001</v>
      </c>
      <c r="T79" s="138">
        <v>288.32100000000003</v>
      </c>
      <c r="U79" s="138">
        <v>286.83300000000003</v>
      </c>
      <c r="V79" s="138">
        <v>287.56299999999999</v>
      </c>
      <c r="W79" s="138">
        <v>290.22800000000001</v>
      </c>
      <c r="X79" s="138">
        <v>288.51900000000001</v>
      </c>
      <c r="Y79" s="138">
        <v>287.03300000000002</v>
      </c>
      <c r="Z79" s="138">
        <v>287.76499999999999</v>
      </c>
      <c r="AA79" s="138">
        <v>290.43200000000002</v>
      </c>
      <c r="AB79" s="138">
        <v>508.77800000000002</v>
      </c>
      <c r="AC79" s="138">
        <v>513.17399999999998</v>
      </c>
      <c r="AD79" s="138">
        <v>520.01</v>
      </c>
      <c r="AE79" s="138">
        <v>529.01900000000001</v>
      </c>
      <c r="AF79" s="138">
        <v>509.39499999999998</v>
      </c>
      <c r="AG79" s="138">
        <v>597.28899999999999</v>
      </c>
      <c r="AH79" s="138">
        <v>558.71500000000003</v>
      </c>
      <c r="AI79" s="138">
        <v>583.37699999999995</v>
      </c>
      <c r="AJ79" s="379">
        <v>560.14300000000003</v>
      </c>
      <c r="AK79" s="379">
        <v>538.32299999999998</v>
      </c>
      <c r="AL79" s="379">
        <v>551.20699999999999</v>
      </c>
      <c r="AM79" s="379">
        <v>560.09299999999996</v>
      </c>
      <c r="AN79" s="379">
        <v>545.58199999999999</v>
      </c>
      <c r="AO79" s="379">
        <v>529.67100000000005</v>
      </c>
      <c r="AP79" s="379">
        <v>542.24900000000002</v>
      </c>
    </row>
    <row r="80" spans="1:42" x14ac:dyDescent="0.2">
      <c r="A80" s="112" t="s">
        <v>308</v>
      </c>
      <c r="B80" s="138">
        <v>307.24</v>
      </c>
      <c r="C80" s="138">
        <v>275.56099999999998</v>
      </c>
      <c r="D80" s="138">
        <v>277.726</v>
      </c>
      <c r="E80" s="138">
        <v>279.86</v>
      </c>
      <c r="F80" s="138">
        <v>282.03500000000003</v>
      </c>
      <c r="G80" s="138">
        <v>0</v>
      </c>
      <c r="H80" s="138">
        <v>0</v>
      </c>
      <c r="I80" s="138">
        <v>0</v>
      </c>
      <c r="J80" s="138">
        <v>0</v>
      </c>
      <c r="K80" s="138">
        <v>0</v>
      </c>
      <c r="L80" s="138">
        <v>0</v>
      </c>
      <c r="M80" s="138">
        <v>0</v>
      </c>
      <c r="N80" s="138">
        <v>0</v>
      </c>
      <c r="O80" s="138">
        <v>0</v>
      </c>
      <c r="P80" s="138">
        <v>0</v>
      </c>
      <c r="Q80" s="138">
        <v>0</v>
      </c>
      <c r="R80" s="138">
        <v>0</v>
      </c>
      <c r="S80" s="138">
        <v>0</v>
      </c>
      <c r="T80" s="138">
        <v>0</v>
      </c>
      <c r="U80" s="138">
        <v>0</v>
      </c>
      <c r="V80" s="138">
        <v>0</v>
      </c>
      <c r="W80" s="138">
        <v>0</v>
      </c>
      <c r="X80" s="138">
        <v>0</v>
      </c>
      <c r="Y80" s="138">
        <v>0</v>
      </c>
      <c r="Z80" s="138">
        <v>0</v>
      </c>
      <c r="AA80" s="138">
        <v>302.649</v>
      </c>
      <c r="AB80" s="138">
        <v>307.21199999999999</v>
      </c>
      <c r="AC80" s="138">
        <v>311.74099999999999</v>
      </c>
      <c r="AD80" s="138">
        <v>814.48</v>
      </c>
      <c r="AE80" s="138">
        <v>810.03800000000001</v>
      </c>
      <c r="AF80" s="138">
        <v>828.84</v>
      </c>
      <c r="AG80" s="138">
        <v>838.01300000000003</v>
      </c>
      <c r="AH80" s="138">
        <v>1315.326</v>
      </c>
      <c r="AI80" s="138">
        <v>1034.7539999999999</v>
      </c>
      <c r="AJ80" s="379">
        <v>1048.796</v>
      </c>
      <c r="AK80" s="379">
        <v>1563.2809999999999</v>
      </c>
      <c r="AL80" s="379">
        <v>1526.7139999999999</v>
      </c>
      <c r="AM80" s="379">
        <v>1538.636</v>
      </c>
      <c r="AN80" s="379">
        <v>1553.6379999999999</v>
      </c>
      <c r="AO80" s="379">
        <v>1542.425</v>
      </c>
      <c r="AP80" s="379">
        <v>1006.558</v>
      </c>
    </row>
    <row r="81" spans="1:42" x14ac:dyDescent="0.2">
      <c r="A81" s="264" t="s">
        <v>167</v>
      </c>
      <c r="B81" s="138">
        <v>218.86799999999999</v>
      </c>
      <c r="C81" s="138">
        <v>212.20500000000001</v>
      </c>
      <c r="D81" s="138">
        <v>200.327</v>
      </c>
      <c r="E81" s="138">
        <v>170.37299999999999</v>
      </c>
      <c r="F81" s="138">
        <v>182.45599999999999</v>
      </c>
      <c r="G81" s="138">
        <v>173.43199999999999</v>
      </c>
      <c r="H81" s="138">
        <v>181.459</v>
      </c>
      <c r="I81" s="138">
        <v>218.215</v>
      </c>
      <c r="J81" s="138">
        <v>207.114</v>
      </c>
      <c r="K81" s="138">
        <v>198.85900000000001</v>
      </c>
      <c r="L81" s="138">
        <v>185.244</v>
      </c>
      <c r="M81" s="138">
        <v>214.702</v>
      </c>
      <c r="N81" s="138">
        <v>289.75799999999998</v>
      </c>
      <c r="O81" s="138">
        <v>267.67099999999999</v>
      </c>
      <c r="P81" s="138">
        <v>243.10499999999999</v>
      </c>
      <c r="Q81" s="138">
        <v>239.77199999999999</v>
      </c>
      <c r="R81" s="138">
        <v>263.51400000000001</v>
      </c>
      <c r="S81" s="138">
        <v>266.50099999999998</v>
      </c>
      <c r="T81" s="138">
        <v>251.42099999999999</v>
      </c>
      <c r="U81" s="138">
        <v>242.042</v>
      </c>
      <c r="V81" s="138">
        <v>252.46799999999999</v>
      </c>
      <c r="W81" s="138">
        <v>233.45699999999999</v>
      </c>
      <c r="X81" s="138">
        <v>216.26</v>
      </c>
      <c r="Y81" s="138">
        <v>213.08199999999999</v>
      </c>
      <c r="Z81" s="138">
        <v>263.11099999999999</v>
      </c>
      <c r="AA81" s="138">
        <v>271.45600000000002</v>
      </c>
      <c r="AB81" s="138">
        <v>265.89800000000002</v>
      </c>
      <c r="AC81" s="138">
        <v>250.964</v>
      </c>
      <c r="AD81" s="138">
        <v>240.571</v>
      </c>
      <c r="AE81" s="138">
        <v>282.34800000000001</v>
      </c>
      <c r="AF81" s="138">
        <v>315.72800000000001</v>
      </c>
      <c r="AG81" s="138">
        <v>413.39600000000002</v>
      </c>
      <c r="AH81" s="138">
        <v>334.66500000000002</v>
      </c>
      <c r="AI81" s="138">
        <v>305.73</v>
      </c>
      <c r="AJ81" s="379">
        <v>275.60899999999998</v>
      </c>
      <c r="AK81" s="379">
        <v>312.97300000000001</v>
      </c>
      <c r="AL81" s="379">
        <v>296.62700000000001</v>
      </c>
      <c r="AM81" s="379">
        <v>316.21300000000002</v>
      </c>
      <c r="AN81" s="379">
        <v>309.06799999999998</v>
      </c>
      <c r="AO81" s="379">
        <v>503.77499999999998</v>
      </c>
      <c r="AP81" s="379">
        <v>378.22899999999998</v>
      </c>
    </row>
    <row r="82" spans="1:42" x14ac:dyDescent="0.2">
      <c r="A82" s="123" t="s">
        <v>166</v>
      </c>
      <c r="B82" s="137">
        <v>7398.2719999999999</v>
      </c>
      <c r="C82" s="137">
        <v>7461.3</v>
      </c>
      <c r="D82" s="137">
        <v>7513.1719999999996</v>
      </c>
      <c r="E82" s="137">
        <v>7486.143</v>
      </c>
      <c r="F82" s="137">
        <v>7495.9290000000001</v>
      </c>
      <c r="G82" s="137">
        <v>7273.3829999999998</v>
      </c>
      <c r="H82" s="137">
        <v>7331.6059999999998</v>
      </c>
      <c r="I82" s="137">
        <v>7407.317</v>
      </c>
      <c r="J82" s="137">
        <v>7399.4530000000004</v>
      </c>
      <c r="K82" s="137">
        <v>7500.259</v>
      </c>
      <c r="L82" s="137">
        <v>7515.817</v>
      </c>
      <c r="M82" s="137">
        <v>7745.9989999999998</v>
      </c>
      <c r="N82" s="137">
        <v>7854.9920000000002</v>
      </c>
      <c r="O82" s="137">
        <v>7961.2740000000003</v>
      </c>
      <c r="P82" s="137">
        <v>8468.3320000000003</v>
      </c>
      <c r="Q82" s="137">
        <v>8627.0319999999992</v>
      </c>
      <c r="R82" s="137">
        <v>9059.3189999999995</v>
      </c>
      <c r="S82" s="137">
        <v>9224.3140000000003</v>
      </c>
      <c r="T82" s="137">
        <v>9575.6090000000004</v>
      </c>
      <c r="U82" s="137">
        <v>9852.9140000000007</v>
      </c>
      <c r="V82" s="137">
        <v>10820.554</v>
      </c>
      <c r="W82" s="137">
        <v>10788.942999999999</v>
      </c>
      <c r="X82" s="137">
        <v>11147.598</v>
      </c>
      <c r="Y82" s="137">
        <v>11530.553</v>
      </c>
      <c r="Z82" s="137">
        <v>11061.572</v>
      </c>
      <c r="AA82" s="137">
        <v>11773.17</v>
      </c>
      <c r="AB82" s="137">
        <v>12336.463</v>
      </c>
      <c r="AC82" s="137">
        <v>12245.611000000001</v>
      </c>
      <c r="AD82" s="137">
        <v>12899.364</v>
      </c>
      <c r="AE82" s="137">
        <v>13683.42</v>
      </c>
      <c r="AF82" s="137">
        <v>13765.325000000001</v>
      </c>
      <c r="AG82" s="137">
        <v>13907.08</v>
      </c>
      <c r="AH82" s="137">
        <v>14321.222</v>
      </c>
      <c r="AI82" s="137">
        <v>14432.174000000001</v>
      </c>
      <c r="AJ82" s="382">
        <v>14449.482</v>
      </c>
      <c r="AK82" s="382">
        <v>15138.996999999999</v>
      </c>
      <c r="AL82" s="382">
        <v>15672.075999999999</v>
      </c>
      <c r="AM82" s="382">
        <v>15839.334000000001</v>
      </c>
      <c r="AN82" s="382">
        <v>16057.893</v>
      </c>
      <c r="AO82" s="382">
        <v>16526.904999999999</v>
      </c>
      <c r="AP82" s="382">
        <v>15908.115</v>
      </c>
    </row>
    <row r="83" spans="1:42" x14ac:dyDescent="0.2">
      <c r="A83" s="123" t="s">
        <v>164</v>
      </c>
      <c r="B83" s="137">
        <v>1316.165</v>
      </c>
      <c r="C83" s="137">
        <v>1260.454</v>
      </c>
      <c r="D83" s="137">
        <v>1264.7940000000001</v>
      </c>
      <c r="E83" s="137">
        <v>1310.5329999999999</v>
      </c>
      <c r="F83" s="137">
        <v>1293.3309999999999</v>
      </c>
      <c r="G83" s="137">
        <v>1337.0060000000001</v>
      </c>
      <c r="H83" s="137">
        <v>1381.2260000000001</v>
      </c>
      <c r="I83" s="137">
        <v>1443.1859999999999</v>
      </c>
      <c r="J83" s="137">
        <v>1508.817</v>
      </c>
      <c r="K83" s="137">
        <v>1535.4870000000001</v>
      </c>
      <c r="L83" s="137">
        <v>1295.23</v>
      </c>
      <c r="M83" s="137">
        <v>1342.2</v>
      </c>
      <c r="N83" s="137">
        <v>1288.0239999999999</v>
      </c>
      <c r="O83" s="137">
        <v>1328.09</v>
      </c>
      <c r="P83" s="137">
        <v>1333.2249999999999</v>
      </c>
      <c r="Q83" s="137">
        <v>1318.877</v>
      </c>
      <c r="R83" s="137">
        <v>1389.2260000000001</v>
      </c>
      <c r="S83" s="137">
        <v>1414.4449999999999</v>
      </c>
      <c r="T83" s="137">
        <v>1450.9939999999999</v>
      </c>
      <c r="U83" s="137">
        <v>1485.5219999999999</v>
      </c>
      <c r="V83" s="137">
        <v>1510.347</v>
      </c>
      <c r="W83" s="137">
        <v>1524.566</v>
      </c>
      <c r="X83" s="137">
        <v>1551.934</v>
      </c>
      <c r="Y83" s="137">
        <v>1544.579</v>
      </c>
      <c r="Z83" s="137">
        <v>1496.114</v>
      </c>
      <c r="AA83" s="137">
        <v>1585.135</v>
      </c>
      <c r="AB83" s="137">
        <v>1602.87</v>
      </c>
      <c r="AC83" s="137">
        <v>1663.3109999999999</v>
      </c>
      <c r="AD83" s="137">
        <v>1783.3240000000001</v>
      </c>
      <c r="AE83" s="137">
        <v>2042.1849999999999</v>
      </c>
      <c r="AF83" s="137">
        <v>2249.451</v>
      </c>
      <c r="AG83" s="137">
        <v>2347.3679999999999</v>
      </c>
      <c r="AH83" s="137">
        <v>2337.2979999999998</v>
      </c>
      <c r="AI83" s="137">
        <v>2532.2910000000002</v>
      </c>
      <c r="AJ83" s="382">
        <v>2525.6089999999999</v>
      </c>
      <c r="AK83" s="382">
        <v>2589.424</v>
      </c>
      <c r="AL83" s="382">
        <v>2705.2109999999998</v>
      </c>
      <c r="AM83" s="382">
        <v>2744.922</v>
      </c>
      <c r="AN83" s="382">
        <v>3003.1170000000002</v>
      </c>
      <c r="AO83" s="382">
        <v>3048.623</v>
      </c>
      <c r="AP83" s="382">
        <v>3201.9140000000002</v>
      </c>
    </row>
    <row r="84" spans="1:42" x14ac:dyDescent="0.2">
      <c r="A84" s="136" t="s">
        <v>163</v>
      </c>
      <c r="B84" s="135">
        <v>8714.4369999999999</v>
      </c>
      <c r="C84" s="135">
        <v>8721.7540000000008</v>
      </c>
      <c r="D84" s="135">
        <v>8777.9660000000003</v>
      </c>
      <c r="E84" s="135">
        <v>8796.6759999999995</v>
      </c>
      <c r="F84" s="135">
        <v>8789.26</v>
      </c>
      <c r="G84" s="135">
        <v>8610.3889999999992</v>
      </c>
      <c r="H84" s="135">
        <v>8712.8320000000003</v>
      </c>
      <c r="I84" s="135">
        <v>8850.5030000000006</v>
      </c>
      <c r="J84" s="135">
        <v>8908.27</v>
      </c>
      <c r="K84" s="135">
        <v>9035.7459999999992</v>
      </c>
      <c r="L84" s="135">
        <v>8811.0470000000005</v>
      </c>
      <c r="M84" s="135">
        <v>9088.1990000000005</v>
      </c>
      <c r="N84" s="135">
        <v>9143.0159999999996</v>
      </c>
      <c r="O84" s="135">
        <v>9289.3639999999996</v>
      </c>
      <c r="P84" s="135">
        <v>9801.5570000000007</v>
      </c>
      <c r="Q84" s="135">
        <v>9945.9089999999997</v>
      </c>
      <c r="R84" s="135">
        <v>10448.545</v>
      </c>
      <c r="S84" s="135">
        <v>10638.759</v>
      </c>
      <c r="T84" s="135">
        <v>11026.602999999999</v>
      </c>
      <c r="U84" s="135">
        <v>11338.436</v>
      </c>
      <c r="V84" s="135">
        <v>12330.901</v>
      </c>
      <c r="W84" s="135">
        <v>12313.509</v>
      </c>
      <c r="X84" s="135">
        <v>12699.531999999999</v>
      </c>
      <c r="Y84" s="135">
        <v>13075.132</v>
      </c>
      <c r="Z84" s="135">
        <v>12557.686</v>
      </c>
      <c r="AA84" s="135">
        <v>13358.305</v>
      </c>
      <c r="AB84" s="135">
        <v>13939.333000000001</v>
      </c>
      <c r="AC84" s="135">
        <v>13908.922</v>
      </c>
      <c r="AD84" s="135">
        <v>14682.688</v>
      </c>
      <c r="AE84" s="135">
        <v>15725.605</v>
      </c>
      <c r="AF84" s="135">
        <v>16014.776</v>
      </c>
      <c r="AG84" s="135">
        <v>16254.448</v>
      </c>
      <c r="AH84" s="135">
        <v>16658.52</v>
      </c>
      <c r="AI84" s="135">
        <v>16964.465</v>
      </c>
      <c r="AJ84" s="383">
        <v>16975.091</v>
      </c>
      <c r="AK84" s="383">
        <v>17728.420999999998</v>
      </c>
      <c r="AL84" s="383">
        <v>18377.287</v>
      </c>
      <c r="AM84" s="383">
        <v>18584.256000000001</v>
      </c>
      <c r="AN84" s="383">
        <v>19061.009999999998</v>
      </c>
      <c r="AO84" s="383">
        <v>19575.527999999998</v>
      </c>
      <c r="AP84" s="383">
        <v>19110.028999999999</v>
      </c>
    </row>
    <row r="85" spans="1:42" x14ac:dyDescent="0.2">
      <c r="A85" s="261"/>
      <c r="B85" s="134"/>
      <c r="C85" s="134"/>
      <c r="D85" s="134"/>
      <c r="E85" s="134"/>
      <c r="F85" s="134"/>
      <c r="G85" s="134"/>
      <c r="H85" s="134"/>
      <c r="I85" s="134"/>
      <c r="J85" s="134"/>
      <c r="K85" s="134"/>
      <c r="L85" s="134"/>
      <c r="M85" s="134"/>
      <c r="N85" s="134"/>
      <c r="O85" s="134"/>
      <c r="P85" s="134"/>
      <c r="Q85" s="134"/>
      <c r="R85" s="134"/>
      <c r="S85" s="134"/>
      <c r="T85" s="134"/>
      <c r="U85" s="134"/>
      <c r="V85" s="134"/>
      <c r="W85" s="134"/>
      <c r="X85" s="134"/>
      <c r="Y85" s="134"/>
      <c r="Z85" s="134"/>
      <c r="AA85" s="134"/>
      <c r="AB85" s="134"/>
      <c r="AC85" s="134"/>
      <c r="AD85" s="134"/>
      <c r="AE85" s="134"/>
      <c r="AF85" s="134"/>
      <c r="AG85" s="134"/>
      <c r="AH85" s="134"/>
      <c r="AI85" s="134"/>
      <c r="AJ85" s="134"/>
      <c r="AK85" s="134"/>
      <c r="AL85" s="134"/>
      <c r="AM85" s="134"/>
      <c r="AN85" s="134"/>
      <c r="AO85" s="134"/>
      <c r="AP85" s="134"/>
    </row>
    <row r="86" spans="1:42" x14ac:dyDescent="0.2">
      <c r="A86" s="265" t="s">
        <v>162</v>
      </c>
      <c r="B86" s="133">
        <v>1136.4280000000001</v>
      </c>
      <c r="C86" s="133">
        <v>1138.9559999999999</v>
      </c>
      <c r="D86" s="133">
        <v>1141.93</v>
      </c>
      <c r="E86" s="133">
        <v>1135.248</v>
      </c>
      <c r="F86" s="133">
        <v>1130.3399999999999</v>
      </c>
      <c r="G86" s="133">
        <v>1132.489</v>
      </c>
      <c r="H86" s="133">
        <v>1140.616</v>
      </c>
      <c r="I86" s="133">
        <v>1193</v>
      </c>
      <c r="J86" s="133">
        <v>1382.145</v>
      </c>
      <c r="K86" s="133">
        <v>1211.52</v>
      </c>
      <c r="L86" s="133">
        <v>1208.268</v>
      </c>
      <c r="M86" s="133">
        <v>1214.1690000000001</v>
      </c>
      <c r="N86" s="133">
        <v>1141.104</v>
      </c>
      <c r="O86" s="133">
        <v>1139.3510000000001</v>
      </c>
      <c r="P86" s="133">
        <v>1137.5609999999999</v>
      </c>
      <c r="Q86" s="133">
        <v>1114.3989999999999</v>
      </c>
      <c r="R86" s="133">
        <v>1292.0160000000001</v>
      </c>
      <c r="S86" s="133">
        <v>1299.0730000000001</v>
      </c>
      <c r="T86" s="133">
        <v>1347.0309999999999</v>
      </c>
      <c r="U86" s="133">
        <v>1342.117</v>
      </c>
      <c r="V86" s="133">
        <v>1340.7090000000001</v>
      </c>
      <c r="W86" s="133">
        <v>1338.6489999999999</v>
      </c>
      <c r="X86" s="133">
        <v>1362.681</v>
      </c>
      <c r="Y86" s="133">
        <v>1321.9280000000001</v>
      </c>
      <c r="Z86" s="133">
        <v>1356.3330000000001</v>
      </c>
      <c r="AA86" s="133">
        <v>1363.83</v>
      </c>
      <c r="AB86" s="133">
        <v>1414.6959999999999</v>
      </c>
      <c r="AC86" s="133">
        <v>1389.9849999999999</v>
      </c>
      <c r="AD86" s="133">
        <v>1394.088</v>
      </c>
      <c r="AE86" s="133">
        <v>1590.8030000000001</v>
      </c>
      <c r="AF86" s="133">
        <v>1734.5909999999999</v>
      </c>
      <c r="AG86" s="133">
        <v>1733.979</v>
      </c>
      <c r="AH86" s="133">
        <v>1867.6130000000001</v>
      </c>
      <c r="AI86" s="133">
        <v>1889.5419999999999</v>
      </c>
      <c r="AJ86" s="133">
        <v>2101.3739999999998</v>
      </c>
      <c r="AK86" s="133">
        <v>2098.4</v>
      </c>
      <c r="AL86" s="133">
        <v>2110.8670000000002</v>
      </c>
      <c r="AM86" s="133">
        <v>2103.9830000000002</v>
      </c>
      <c r="AN86" s="133">
        <v>2255.1030000000001</v>
      </c>
      <c r="AO86" s="133">
        <v>2233.6689999999999</v>
      </c>
      <c r="AP86" s="133">
        <v>2230.835</v>
      </c>
    </row>
    <row r="87" spans="1:42" x14ac:dyDescent="0.2">
      <c r="A87" s="265" t="s">
        <v>161</v>
      </c>
      <c r="B87" s="133">
        <v>1136.4280000000001</v>
      </c>
      <c r="C87" s="133">
        <v>1138.9559999999999</v>
      </c>
      <c r="D87" s="133">
        <v>1141.93</v>
      </c>
      <c r="E87" s="133">
        <v>1135.248</v>
      </c>
      <c r="F87" s="133">
        <v>1130.3399999999999</v>
      </c>
      <c r="G87" s="133">
        <v>1132.489</v>
      </c>
      <c r="H87" s="133">
        <v>1140.616</v>
      </c>
      <c r="I87" s="133">
        <v>1193</v>
      </c>
      <c r="J87" s="133">
        <v>1382.145</v>
      </c>
      <c r="K87" s="133">
        <v>1211.52</v>
      </c>
      <c r="L87" s="133">
        <v>1208.268</v>
      </c>
      <c r="M87" s="133">
        <v>1214.1690000000001</v>
      </c>
      <c r="N87" s="133">
        <v>1185.6990000000001</v>
      </c>
      <c r="O87" s="133">
        <v>1183.9459999999999</v>
      </c>
      <c r="P87" s="133">
        <v>1182.1559999999999</v>
      </c>
      <c r="Q87" s="133">
        <v>1398.9939999999999</v>
      </c>
      <c r="R87" s="133">
        <v>1576.6110000000001</v>
      </c>
      <c r="S87" s="133">
        <v>1583.6679999999999</v>
      </c>
      <c r="T87" s="133">
        <v>1631.626</v>
      </c>
      <c r="U87" s="133">
        <v>1626.712</v>
      </c>
      <c r="V87" s="133">
        <v>1625.3040000000001</v>
      </c>
      <c r="W87" s="133">
        <v>1623.2439999999999</v>
      </c>
      <c r="X87" s="133">
        <v>1647.2760000000001</v>
      </c>
      <c r="Y87" s="133">
        <v>1606.5229999999999</v>
      </c>
      <c r="Z87" s="133">
        <v>1640.9280000000001</v>
      </c>
      <c r="AA87" s="133">
        <v>1648.425</v>
      </c>
      <c r="AB87" s="133">
        <v>2004.212</v>
      </c>
      <c r="AC87" s="133">
        <v>1979.501</v>
      </c>
      <c r="AD87" s="133">
        <v>1983.604</v>
      </c>
      <c r="AE87" s="133">
        <v>2180.319</v>
      </c>
      <c r="AF87" s="133">
        <v>2324.107</v>
      </c>
      <c r="AG87" s="133">
        <v>2403.895</v>
      </c>
      <c r="AH87" s="133">
        <v>2492.9340000000002</v>
      </c>
      <c r="AI87" s="133">
        <v>2514.8629999999998</v>
      </c>
      <c r="AJ87" s="133">
        <v>2716.7950000000001</v>
      </c>
      <c r="AK87" s="133">
        <v>2703.3</v>
      </c>
      <c r="AL87" s="133">
        <v>2715.788</v>
      </c>
      <c r="AM87" s="133">
        <v>2708.904</v>
      </c>
      <c r="AN87" s="133">
        <v>3160.0239999999999</v>
      </c>
      <c r="AO87" s="133">
        <v>3138.59</v>
      </c>
      <c r="AP87" s="133">
        <v>3135.7559999999999</v>
      </c>
    </row>
    <row r="88" spans="1:42" x14ac:dyDescent="0.2">
      <c r="A88" s="265" t="s">
        <v>160</v>
      </c>
      <c r="B88" s="133">
        <v>4897.5150000000003</v>
      </c>
      <c r="C88" s="133">
        <v>4670.4650000000001</v>
      </c>
      <c r="D88" s="133">
        <v>4881.7910000000002</v>
      </c>
      <c r="E88" s="133">
        <v>4937.9799999999996</v>
      </c>
      <c r="F88" s="133">
        <v>5038.2960000000003</v>
      </c>
      <c r="G88" s="133">
        <v>5080.2259999999997</v>
      </c>
      <c r="H88" s="133">
        <v>5234.1450000000004</v>
      </c>
      <c r="I88" s="133">
        <v>5231.3450000000003</v>
      </c>
      <c r="J88" s="133">
        <v>5283.03</v>
      </c>
      <c r="K88" s="133">
        <v>5063.8459999999995</v>
      </c>
      <c r="L88" s="133">
        <v>5023.6120000000001</v>
      </c>
      <c r="M88" s="133">
        <v>5082.9269999999997</v>
      </c>
      <c r="N88" s="133">
        <v>5223.8</v>
      </c>
      <c r="O88" s="133">
        <v>5305.8239999999996</v>
      </c>
      <c r="P88" s="133">
        <v>5225.098</v>
      </c>
      <c r="Q88" s="133">
        <v>5369.018</v>
      </c>
      <c r="R88" s="133">
        <v>5315.8789999999999</v>
      </c>
      <c r="S88" s="133">
        <v>5244.6580000000004</v>
      </c>
      <c r="T88" s="133">
        <v>6028.8</v>
      </c>
      <c r="U88" s="133">
        <v>6227.05</v>
      </c>
      <c r="V88" s="133">
        <v>6423.1080000000002</v>
      </c>
      <c r="W88" s="133">
        <v>6397.9690000000001</v>
      </c>
      <c r="X88" s="133">
        <v>6708.527</v>
      </c>
      <c r="Y88" s="133">
        <v>6948.7740000000003</v>
      </c>
      <c r="Z88" s="133">
        <v>7327.9250000000002</v>
      </c>
      <c r="AA88" s="133">
        <v>7636.19</v>
      </c>
      <c r="AB88" s="133">
        <v>7832.7139999999999</v>
      </c>
      <c r="AC88" s="133">
        <v>7934.7910000000002</v>
      </c>
      <c r="AD88" s="133">
        <v>8212.8739999999998</v>
      </c>
      <c r="AE88" s="133">
        <v>8829.2199999999993</v>
      </c>
      <c r="AF88" s="133">
        <v>9207.4979999999996</v>
      </c>
      <c r="AG88" s="133">
        <v>9292.0959999999995</v>
      </c>
      <c r="AH88" s="133">
        <v>9640.14</v>
      </c>
      <c r="AI88" s="133">
        <v>10796.535</v>
      </c>
      <c r="AJ88" s="133">
        <v>11152.704</v>
      </c>
      <c r="AK88" s="133">
        <v>11412.1</v>
      </c>
      <c r="AL88" s="133">
        <v>11729.196</v>
      </c>
      <c r="AM88" s="133">
        <v>11980.975</v>
      </c>
      <c r="AN88" s="133">
        <v>11962.058999999999</v>
      </c>
      <c r="AO88" s="133">
        <v>12360.282999999999</v>
      </c>
      <c r="AP88" s="133">
        <v>12814.056</v>
      </c>
    </row>
    <row r="89" spans="1:42" x14ac:dyDescent="0.2">
      <c r="A89" s="265" t="s">
        <v>159</v>
      </c>
      <c r="B89" s="132">
        <v>0.23200000000000001</v>
      </c>
      <c r="C89" s="132">
        <v>0.24390000000000001</v>
      </c>
      <c r="D89" s="132">
        <v>0.2339</v>
      </c>
      <c r="E89" s="132">
        <v>0.22989999999999999</v>
      </c>
      <c r="F89" s="132">
        <v>0.2243</v>
      </c>
      <c r="G89" s="132">
        <v>0.22289999999999999</v>
      </c>
      <c r="H89" s="132">
        <v>0.21790000000000001</v>
      </c>
      <c r="I89" s="132">
        <v>0.22800000000000001</v>
      </c>
      <c r="J89" s="132">
        <v>0.2616</v>
      </c>
      <c r="K89" s="132">
        <v>0.2392</v>
      </c>
      <c r="L89" s="132">
        <v>0.24052000000000001</v>
      </c>
      <c r="M89" s="132">
        <v>0.23887201213001882</v>
      </c>
      <c r="N89" s="132">
        <v>0.21844327883915923</v>
      </c>
      <c r="O89" s="132">
        <v>0.21473592037730618</v>
      </c>
      <c r="P89" s="132">
        <v>0.2177109405412109</v>
      </c>
      <c r="Q89" s="132">
        <v>0.20756104747646587</v>
      </c>
      <c r="R89" s="132">
        <v>0.24304842153103939</v>
      </c>
      <c r="S89" s="132">
        <v>0.24769451125316466</v>
      </c>
      <c r="T89" s="132">
        <v>0.22343268975583863</v>
      </c>
      <c r="U89" s="132">
        <f>U86/U88</f>
        <v>0.21553014669867754</v>
      </c>
      <c r="V89" s="132">
        <f>V86/V88</f>
        <v>0.20873212781102232</v>
      </c>
      <c r="W89" s="132">
        <f>W86/W88</f>
        <v>0.20923030417934188</v>
      </c>
      <c r="X89" s="132">
        <v>0.20312670724884913</v>
      </c>
      <c r="Y89" s="132">
        <f t="shared" ref="Y89:AG89" si="5">Y86/Y88</f>
        <v>0.19023902633759568</v>
      </c>
      <c r="Z89" s="132">
        <f t="shared" si="5"/>
        <v>0.18509100461590425</v>
      </c>
      <c r="AA89" s="132">
        <f t="shared" si="5"/>
        <v>0.17860084675734889</v>
      </c>
      <c r="AB89" s="132">
        <f t="shared" si="5"/>
        <v>0.18061376937802145</v>
      </c>
      <c r="AC89" s="132">
        <f t="shared" si="5"/>
        <v>0.17517600652619583</v>
      </c>
      <c r="AD89" s="132">
        <f t="shared" si="5"/>
        <v>0.16974423326109714</v>
      </c>
      <c r="AE89" s="132">
        <f t="shared" si="5"/>
        <v>0.18017480592849655</v>
      </c>
      <c r="AF89" s="132">
        <f t="shared" si="5"/>
        <v>0.18838896299515895</v>
      </c>
      <c r="AG89" s="132">
        <f t="shared" si="5"/>
        <v>0.18660795153214088</v>
      </c>
      <c r="AH89" s="132">
        <v>0.19370000000000001</v>
      </c>
      <c r="AI89" s="132">
        <f>AI86/AI88</f>
        <v>0.1750137428350855</v>
      </c>
      <c r="AJ89" s="132">
        <f>AJ86/AJ88</f>
        <v>0.18841834231411503</v>
      </c>
      <c r="AK89" s="132">
        <f>AK86/AK88</f>
        <v>0.18387500985795779</v>
      </c>
      <c r="AL89" s="132">
        <f>AL86/AL88</f>
        <v>0.17996689628172299</v>
      </c>
      <c r="AM89" s="132">
        <f>AM86/AM88</f>
        <v>0.17561033221419795</v>
      </c>
      <c r="AN89" s="132">
        <f t="shared" ref="AN89:AP89" si="6">AN86/AN88</f>
        <v>0.18852130724317612</v>
      </c>
      <c r="AO89" s="132">
        <f t="shared" si="6"/>
        <v>0.18071341894032686</v>
      </c>
      <c r="AP89" s="132">
        <f t="shared" si="6"/>
        <v>0.17409280870943594</v>
      </c>
    </row>
    <row r="90" spans="1:42" x14ac:dyDescent="0.2">
      <c r="A90" s="265" t="s">
        <v>158</v>
      </c>
      <c r="B90" s="132">
        <v>0.23200000000000001</v>
      </c>
      <c r="C90" s="132">
        <v>0.24390000000000001</v>
      </c>
      <c r="D90" s="132">
        <v>0.2339</v>
      </c>
      <c r="E90" s="132">
        <v>0.22989999999999999</v>
      </c>
      <c r="F90" s="132">
        <v>0.2243</v>
      </c>
      <c r="G90" s="132">
        <v>0.22289999999999999</v>
      </c>
      <c r="H90" s="132">
        <v>0.21790000000000001</v>
      </c>
      <c r="I90" s="132">
        <v>0.22800000000000001</v>
      </c>
      <c r="J90" s="132">
        <v>0.2616</v>
      </c>
      <c r="K90" s="132">
        <v>0.2392</v>
      </c>
      <c r="L90" s="132">
        <v>0.24052000000000001</v>
      </c>
      <c r="M90" s="132">
        <v>0.23899999999999999</v>
      </c>
      <c r="N90" s="132">
        <v>0.22700000000000001</v>
      </c>
      <c r="O90" s="132">
        <v>0.22309999999999999</v>
      </c>
      <c r="P90" s="132">
        <v>0.22620000000000001</v>
      </c>
      <c r="Q90" s="132">
        <v>0.26056794743470779</v>
      </c>
      <c r="R90" s="132">
        <v>0.29658519315432125</v>
      </c>
      <c r="S90" s="132">
        <v>0.30195829737611102</v>
      </c>
      <c r="T90" s="132">
        <v>0.27063860138004248</v>
      </c>
      <c r="U90" s="132">
        <f>U87/U88</f>
        <v>0.26123316819360692</v>
      </c>
      <c r="V90" s="132">
        <f>V87/V88</f>
        <v>0.25304011702745777</v>
      </c>
      <c r="W90" s="132">
        <f>W87/W88</f>
        <v>0.25371238904095972</v>
      </c>
      <c r="X90" s="132">
        <v>0.24554958189778472</v>
      </c>
      <c r="Y90" s="132">
        <f t="shared" ref="Y90:AG90" si="7">Y87/Y88</f>
        <v>0.23119517198285625</v>
      </c>
      <c r="Z90" s="132">
        <f t="shared" si="7"/>
        <v>0.22392805603223287</v>
      </c>
      <c r="AA90" s="132">
        <f t="shared" si="7"/>
        <v>0.21587008704602689</v>
      </c>
      <c r="AB90" s="132">
        <f t="shared" si="7"/>
        <v>0.25587708168586265</v>
      </c>
      <c r="AC90" s="132">
        <f t="shared" si="7"/>
        <v>0.24947109507988299</v>
      </c>
      <c r="AD90" s="132">
        <f t="shared" si="7"/>
        <v>0.24152373456599968</v>
      </c>
      <c r="AE90" s="132">
        <f t="shared" si="7"/>
        <v>0.24694355786807895</v>
      </c>
      <c r="AF90" s="132">
        <f t="shared" si="7"/>
        <v>0.2524146081812888</v>
      </c>
      <c r="AG90" s="132">
        <f t="shared" si="7"/>
        <v>0.25870320323853735</v>
      </c>
      <c r="AH90" s="132">
        <v>0.2586</v>
      </c>
      <c r="AI90" s="132">
        <f>AI87/AI88</f>
        <v>0.23293241766918737</v>
      </c>
      <c r="AJ90" s="132">
        <f>AJ87/AJ88</f>
        <v>0.24359966874401043</v>
      </c>
      <c r="AK90" s="132">
        <f>AK87/AK88</f>
        <v>0.23688015352126252</v>
      </c>
      <c r="AL90" s="132">
        <f>AL87/AL88</f>
        <v>0.23154084900618935</v>
      </c>
      <c r="AM90" s="132">
        <f>AM87/AM88</f>
        <v>0.22610046344308371</v>
      </c>
      <c r="AN90" s="132">
        <f t="shared" ref="AN90:AP90" si="8">AN87/AN88</f>
        <v>0.26417057464772581</v>
      </c>
      <c r="AO90" s="132">
        <f t="shared" si="8"/>
        <v>0.25392541578538291</v>
      </c>
      <c r="AP90" s="132">
        <f t="shared" si="8"/>
        <v>0.24471221290120784</v>
      </c>
    </row>
    <row r="91" spans="1:42" x14ac:dyDescent="0.2">
      <c r="N91" s="131"/>
      <c r="O91" s="131"/>
      <c r="P91" s="131"/>
      <c r="Q91" s="131"/>
      <c r="R91" s="131"/>
      <c r="S91" s="131"/>
      <c r="T91" s="131"/>
      <c r="U91" s="131"/>
      <c r="V91" s="131"/>
      <c r="W91" s="131"/>
      <c r="X91" s="131"/>
      <c r="Y91" s="131"/>
      <c r="Z91" s="131"/>
      <c r="AA91" s="131"/>
      <c r="AB91" s="131"/>
      <c r="AC91" s="131"/>
      <c r="AD91" s="131"/>
      <c r="AE91" s="131"/>
      <c r="AF91" s="131"/>
      <c r="AG91" s="131"/>
      <c r="AH91" s="131"/>
      <c r="AI91" s="131"/>
      <c r="AJ91" s="131"/>
      <c r="AK91" s="131"/>
      <c r="AL91" s="131"/>
      <c r="AM91" s="131"/>
      <c r="AN91" s="131"/>
      <c r="AO91" s="131"/>
      <c r="AP91" s="131"/>
    </row>
    <row r="92" spans="1:42" x14ac:dyDescent="0.2">
      <c r="B92" s="111"/>
      <c r="C92" s="111"/>
      <c r="D92" s="111"/>
      <c r="E92" s="111"/>
      <c r="F92" s="111"/>
      <c r="G92" s="111"/>
      <c r="H92" s="111"/>
      <c r="I92" s="111"/>
      <c r="J92" s="111"/>
      <c r="K92" s="111"/>
      <c r="L92" s="111"/>
      <c r="M92" s="111"/>
      <c r="N92" s="111"/>
      <c r="O92" s="111"/>
      <c r="P92" s="111"/>
      <c r="Q92" s="111"/>
      <c r="R92" s="111"/>
      <c r="S92" s="111"/>
      <c r="T92" s="111"/>
      <c r="U92" s="111"/>
      <c r="V92" s="111"/>
      <c r="W92" s="111"/>
      <c r="X92" s="111"/>
      <c r="Y92" s="111"/>
      <c r="Z92" s="111"/>
      <c r="AA92" s="111"/>
      <c r="AB92" s="111"/>
      <c r="AC92" s="111"/>
      <c r="AD92" s="111"/>
      <c r="AE92" s="111"/>
      <c r="AF92" s="111"/>
      <c r="AG92" s="111"/>
      <c r="AH92" s="111"/>
      <c r="AI92" s="111"/>
      <c r="AJ92" s="111"/>
      <c r="AK92" s="111"/>
      <c r="AL92" s="111"/>
      <c r="AM92" s="111"/>
      <c r="AN92" s="111"/>
      <c r="AO92" s="111"/>
      <c r="AP92" s="111"/>
    </row>
    <row r="93" spans="1:42" x14ac:dyDescent="0.2">
      <c r="B93" s="111"/>
      <c r="C93" s="111"/>
      <c r="D93" s="111"/>
      <c r="E93" s="111"/>
      <c r="F93" s="111"/>
      <c r="G93" s="111"/>
      <c r="H93" s="111"/>
      <c r="I93" s="111"/>
      <c r="J93" s="111"/>
      <c r="K93" s="111"/>
      <c r="L93" s="111"/>
      <c r="M93" s="111"/>
      <c r="N93" s="111"/>
      <c r="O93" s="111"/>
      <c r="P93" s="111"/>
      <c r="Q93" s="111"/>
      <c r="R93" s="111"/>
      <c r="S93" s="111"/>
      <c r="T93" s="111"/>
      <c r="U93" s="111"/>
      <c r="V93" s="111"/>
      <c r="W93" s="111"/>
      <c r="X93" s="111"/>
      <c r="Y93" s="111"/>
      <c r="Z93" s="111"/>
      <c r="AA93" s="111"/>
      <c r="AB93" s="111"/>
      <c r="AC93" s="111"/>
      <c r="AD93" s="111"/>
      <c r="AE93" s="111"/>
      <c r="AF93" s="111"/>
      <c r="AG93" s="111"/>
      <c r="AH93" s="111"/>
      <c r="AI93" s="111"/>
      <c r="AJ93" s="111"/>
      <c r="AK93" s="111"/>
      <c r="AL93" s="111"/>
      <c r="AM93" s="111"/>
      <c r="AN93" s="111"/>
      <c r="AO93" s="111"/>
      <c r="AP93" s="111"/>
    </row>
    <row r="94" spans="1:42" x14ac:dyDescent="0.2">
      <c r="B94" s="111"/>
      <c r="C94" s="111"/>
      <c r="D94" s="111"/>
      <c r="E94" s="111"/>
      <c r="F94" s="111"/>
      <c r="G94" s="111"/>
      <c r="H94" s="111"/>
      <c r="I94" s="111"/>
      <c r="J94" s="111"/>
      <c r="K94" s="111"/>
      <c r="L94" s="111"/>
      <c r="M94" s="111"/>
      <c r="N94" s="111"/>
      <c r="O94" s="111"/>
      <c r="P94" s="111"/>
      <c r="Q94" s="111"/>
      <c r="R94" s="111"/>
      <c r="S94" s="111"/>
      <c r="T94" s="111"/>
      <c r="U94" s="111"/>
      <c r="V94" s="111"/>
      <c r="W94" s="111"/>
      <c r="X94" s="111"/>
      <c r="Y94" s="111"/>
      <c r="Z94" s="111"/>
      <c r="AA94" s="111"/>
      <c r="AB94" s="111"/>
      <c r="AC94" s="111"/>
      <c r="AD94" s="111"/>
      <c r="AE94" s="111"/>
      <c r="AF94" s="111"/>
      <c r="AG94" s="111"/>
      <c r="AH94" s="111"/>
      <c r="AI94" s="111"/>
      <c r="AJ94" s="111"/>
      <c r="AK94" s="111"/>
      <c r="AL94" s="111"/>
      <c r="AM94" s="111"/>
      <c r="AN94" s="111"/>
      <c r="AO94" s="111"/>
      <c r="AP94" s="111"/>
    </row>
    <row r="95" spans="1:42" x14ac:dyDescent="0.2">
      <c r="B95" s="111"/>
      <c r="C95" s="111"/>
      <c r="D95" s="111"/>
      <c r="E95" s="111"/>
      <c r="F95" s="111"/>
      <c r="G95" s="111"/>
      <c r="H95" s="111"/>
      <c r="I95" s="111"/>
      <c r="J95" s="111"/>
      <c r="K95" s="111"/>
      <c r="L95" s="111"/>
      <c r="M95" s="111"/>
      <c r="N95" s="111"/>
      <c r="O95" s="111"/>
      <c r="P95" s="111"/>
      <c r="Q95" s="111"/>
      <c r="R95" s="111"/>
      <c r="S95" s="111"/>
      <c r="T95" s="111"/>
      <c r="U95" s="111"/>
      <c r="V95" s="111"/>
      <c r="W95" s="111"/>
      <c r="X95" s="111"/>
      <c r="Y95" s="111"/>
      <c r="Z95" s="111"/>
      <c r="AA95" s="111"/>
      <c r="AB95" s="111"/>
      <c r="AC95" s="111"/>
      <c r="AD95" s="111"/>
      <c r="AE95" s="111"/>
      <c r="AF95" s="111"/>
      <c r="AG95" s="111"/>
      <c r="AH95" s="111"/>
      <c r="AI95" s="111"/>
      <c r="AJ95" s="111"/>
      <c r="AK95" s="111"/>
      <c r="AL95" s="111"/>
      <c r="AM95" s="111"/>
      <c r="AN95" s="111"/>
      <c r="AO95" s="111"/>
      <c r="AP95" s="111"/>
    </row>
  </sheetData>
  <pageMargins left="0.70866141732283472" right="0.70866141732283472" top="0.74803149606299213" bottom="0.74803149606299213" header="0.31496062992125984" footer="0.31496062992125984"/>
  <pageSetup paperSize="9" scale="89" fitToHeight="2" orientation="landscape" r:id="rId1"/>
  <rowBreaks count="1" manualBreakCount="1">
    <brk id="46" max="2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521DE-752E-4090-B70B-8B1489C621A2}">
  <dimension ref="A1:BE456"/>
  <sheetViews>
    <sheetView zoomScale="80" zoomScaleNormal="80" zoomScaleSheetLayoutView="90" workbookViewId="0">
      <pane xSplit="1" ySplit="4" topLeftCell="AH5" activePane="bottomRight" state="frozen"/>
      <selection activeCell="AN27" sqref="AN27"/>
      <selection pane="topRight" activeCell="AN27" sqref="AN27"/>
      <selection pane="bottomLeft" activeCell="AN27" sqref="AN27"/>
      <selection pane="bottomRight" activeCell="AP1" sqref="AP1:AP1048576"/>
    </sheetView>
  </sheetViews>
  <sheetFormatPr defaultRowHeight="14.25" outlineLevelRow="1" outlineLevelCol="1" x14ac:dyDescent="0.2"/>
  <cols>
    <col min="1" max="1" width="64" style="114" bestFit="1" customWidth="1"/>
    <col min="2" max="11" width="11.7109375" style="114" hidden="1" customWidth="1" outlineLevel="1"/>
    <col min="12" max="16" width="11.85546875" style="114" hidden="1" customWidth="1" outlineLevel="1"/>
    <col min="17" max="17" width="11.7109375" style="161" hidden="1" customWidth="1" outlineLevel="1"/>
    <col min="18" max="18" width="11.5703125" style="161" hidden="1" customWidth="1" outlineLevel="1" collapsed="1"/>
    <col min="19" max="19" width="11.7109375" style="161" hidden="1" customWidth="1" outlineLevel="1"/>
    <col min="20" max="20" width="11.7109375" style="161" hidden="1" customWidth="1" outlineLevel="1" collapsed="1"/>
    <col min="21" max="27" width="11.7109375" style="161" hidden="1" customWidth="1" outlineLevel="1"/>
    <col min="28" max="28" width="11.7109375" style="161" customWidth="1" collapsed="1"/>
    <col min="29" max="42" width="11.7109375" style="161" customWidth="1"/>
    <col min="43" max="57" width="9.140625" style="283"/>
    <col min="58" max="257" width="9.140625" style="114"/>
    <col min="258" max="258" width="64" style="114" bestFit="1" customWidth="1"/>
    <col min="259" max="513" width="9.140625" style="114"/>
    <col min="514" max="514" width="64" style="114" bestFit="1" customWidth="1"/>
    <col min="515" max="769" width="9.140625" style="114"/>
    <col min="770" max="770" width="64" style="114" bestFit="1" customWidth="1"/>
    <col min="771" max="1025" width="9.140625" style="114"/>
    <col min="1026" max="1026" width="64" style="114" bestFit="1" customWidth="1"/>
    <col min="1027" max="1281" width="9.140625" style="114"/>
    <col min="1282" max="1282" width="64" style="114" bestFit="1" customWidth="1"/>
    <col min="1283" max="1537" width="9.140625" style="114"/>
    <col min="1538" max="1538" width="64" style="114" bestFit="1" customWidth="1"/>
    <col min="1539" max="1793" width="9.140625" style="114"/>
    <col min="1794" max="1794" width="64" style="114" bestFit="1" customWidth="1"/>
    <col min="1795" max="2049" width="9.140625" style="114"/>
    <col min="2050" max="2050" width="64" style="114" bestFit="1" customWidth="1"/>
    <col min="2051" max="2305" width="9.140625" style="114"/>
    <col min="2306" max="2306" width="64" style="114" bestFit="1" customWidth="1"/>
    <col min="2307" max="2561" width="9.140625" style="114"/>
    <col min="2562" max="2562" width="64" style="114" bestFit="1" customWidth="1"/>
    <col min="2563" max="2817" width="9.140625" style="114"/>
    <col min="2818" max="2818" width="64" style="114" bestFit="1" customWidth="1"/>
    <col min="2819" max="3073" width="9.140625" style="114"/>
    <col min="3074" max="3074" width="64" style="114" bestFit="1" customWidth="1"/>
    <col min="3075" max="3329" width="9.140625" style="114"/>
    <col min="3330" max="3330" width="64" style="114" bestFit="1" customWidth="1"/>
    <col min="3331" max="3585" width="9.140625" style="114"/>
    <col min="3586" max="3586" width="64" style="114" bestFit="1" customWidth="1"/>
    <col min="3587" max="3841" width="9.140625" style="114"/>
    <col min="3842" max="3842" width="64" style="114" bestFit="1" customWidth="1"/>
    <col min="3843" max="4097" width="9.140625" style="114"/>
    <col min="4098" max="4098" width="64" style="114" bestFit="1" customWidth="1"/>
    <col min="4099" max="4353" width="9.140625" style="114"/>
    <col min="4354" max="4354" width="64" style="114" bestFit="1" customWidth="1"/>
    <col min="4355" max="4609" width="9.140625" style="114"/>
    <col min="4610" max="4610" width="64" style="114" bestFit="1" customWidth="1"/>
    <col min="4611" max="4865" width="9.140625" style="114"/>
    <col min="4866" max="4866" width="64" style="114" bestFit="1" customWidth="1"/>
    <col min="4867" max="5121" width="9.140625" style="114"/>
    <col min="5122" max="5122" width="64" style="114" bestFit="1" customWidth="1"/>
    <col min="5123" max="5377" width="9.140625" style="114"/>
    <col min="5378" max="5378" width="64" style="114" bestFit="1" customWidth="1"/>
    <col min="5379" max="5633" width="9.140625" style="114"/>
    <col min="5634" max="5634" width="64" style="114" bestFit="1" customWidth="1"/>
    <col min="5635" max="5889" width="9.140625" style="114"/>
    <col min="5890" max="5890" width="64" style="114" bestFit="1" customWidth="1"/>
    <col min="5891" max="6145" width="9.140625" style="114"/>
    <col min="6146" max="6146" width="64" style="114" bestFit="1" customWidth="1"/>
    <col min="6147" max="6401" width="9.140625" style="114"/>
    <col min="6402" max="6402" width="64" style="114" bestFit="1" customWidth="1"/>
    <col min="6403" max="6657" width="9.140625" style="114"/>
    <col min="6658" max="6658" width="64" style="114" bestFit="1" customWidth="1"/>
    <col min="6659" max="6913" width="9.140625" style="114"/>
    <col min="6914" max="6914" width="64" style="114" bestFit="1" customWidth="1"/>
    <col min="6915" max="7169" width="9.140625" style="114"/>
    <col min="7170" max="7170" width="64" style="114" bestFit="1" customWidth="1"/>
    <col min="7171" max="7425" width="9.140625" style="114"/>
    <col min="7426" max="7426" width="64" style="114" bestFit="1" customWidth="1"/>
    <col min="7427" max="7681" width="9.140625" style="114"/>
    <col min="7682" max="7682" width="64" style="114" bestFit="1" customWidth="1"/>
    <col min="7683" max="7937" width="9.140625" style="114"/>
    <col min="7938" max="7938" width="64" style="114" bestFit="1" customWidth="1"/>
    <col min="7939" max="8193" width="9.140625" style="114"/>
    <col min="8194" max="8194" width="64" style="114" bestFit="1" customWidth="1"/>
    <col min="8195" max="8449" width="9.140625" style="114"/>
    <col min="8450" max="8450" width="64" style="114" bestFit="1" customWidth="1"/>
    <col min="8451" max="8705" width="9.140625" style="114"/>
    <col min="8706" max="8706" width="64" style="114" bestFit="1" customWidth="1"/>
    <col min="8707" max="8961" width="9.140625" style="114"/>
    <col min="8962" max="8962" width="64" style="114" bestFit="1" customWidth="1"/>
    <col min="8963" max="9217" width="9.140625" style="114"/>
    <col min="9218" max="9218" width="64" style="114" bestFit="1" customWidth="1"/>
    <col min="9219" max="9473" width="9.140625" style="114"/>
    <col min="9474" max="9474" width="64" style="114" bestFit="1" customWidth="1"/>
    <col min="9475" max="9729" width="9.140625" style="114"/>
    <col min="9730" max="9730" width="64" style="114" bestFit="1" customWidth="1"/>
    <col min="9731" max="9985" width="9.140625" style="114"/>
    <col min="9986" max="9986" width="64" style="114" bestFit="1" customWidth="1"/>
    <col min="9987" max="10241" width="9.140625" style="114"/>
    <col min="10242" max="10242" width="64" style="114" bestFit="1" customWidth="1"/>
    <col min="10243" max="10497" width="9.140625" style="114"/>
    <col min="10498" max="10498" width="64" style="114" bestFit="1" customWidth="1"/>
    <col min="10499" max="10753" width="9.140625" style="114"/>
    <col min="10754" max="10754" width="64" style="114" bestFit="1" customWidth="1"/>
    <col min="10755" max="11009" width="9.140625" style="114"/>
    <col min="11010" max="11010" width="64" style="114" bestFit="1" customWidth="1"/>
    <col min="11011" max="11265" width="9.140625" style="114"/>
    <col min="11266" max="11266" width="64" style="114" bestFit="1" customWidth="1"/>
    <col min="11267" max="11521" width="9.140625" style="114"/>
    <col min="11522" max="11522" width="64" style="114" bestFit="1" customWidth="1"/>
    <col min="11523" max="11777" width="9.140625" style="114"/>
    <col min="11778" max="11778" width="64" style="114" bestFit="1" customWidth="1"/>
    <col min="11779" max="12033" width="9.140625" style="114"/>
    <col min="12034" max="12034" width="64" style="114" bestFit="1" customWidth="1"/>
    <col min="12035" max="12289" width="9.140625" style="114"/>
    <col min="12290" max="12290" width="64" style="114" bestFit="1" customWidth="1"/>
    <col min="12291" max="12545" width="9.140625" style="114"/>
    <col min="12546" max="12546" width="64" style="114" bestFit="1" customWidth="1"/>
    <col min="12547" max="12801" width="9.140625" style="114"/>
    <col min="12802" max="12802" width="64" style="114" bestFit="1" customWidth="1"/>
    <col min="12803" max="13057" width="9.140625" style="114"/>
    <col min="13058" max="13058" width="64" style="114" bestFit="1" customWidth="1"/>
    <col min="13059" max="13313" width="9.140625" style="114"/>
    <col min="13314" max="13314" width="64" style="114" bestFit="1" customWidth="1"/>
    <col min="13315" max="13569" width="9.140625" style="114"/>
    <col min="13570" max="13570" width="64" style="114" bestFit="1" customWidth="1"/>
    <col min="13571" max="13825" width="9.140625" style="114"/>
    <col min="13826" max="13826" width="64" style="114" bestFit="1" customWidth="1"/>
    <col min="13827" max="14081" width="9.140625" style="114"/>
    <col min="14082" max="14082" width="64" style="114" bestFit="1" customWidth="1"/>
    <col min="14083" max="14337" width="9.140625" style="114"/>
    <col min="14338" max="14338" width="64" style="114" bestFit="1" customWidth="1"/>
    <col min="14339" max="14593" width="9.140625" style="114"/>
    <col min="14594" max="14594" width="64" style="114" bestFit="1" customWidth="1"/>
    <col min="14595" max="14849" width="9.140625" style="114"/>
    <col min="14850" max="14850" width="64" style="114" bestFit="1" customWidth="1"/>
    <col min="14851" max="15105" width="9.140625" style="114"/>
    <col min="15106" max="15106" width="64" style="114" bestFit="1" customWidth="1"/>
    <col min="15107" max="15361" width="9.140625" style="114"/>
    <col min="15362" max="15362" width="64" style="114" bestFit="1" customWidth="1"/>
    <col min="15363" max="15617" width="9.140625" style="114"/>
    <col min="15618" max="15618" width="64" style="114" bestFit="1" customWidth="1"/>
    <col min="15619" max="15873" width="9.140625" style="114"/>
    <col min="15874" max="15874" width="64" style="114" bestFit="1" customWidth="1"/>
    <col min="15875" max="16129" width="9.140625" style="114"/>
    <col min="16130" max="16130" width="64" style="114" bestFit="1" customWidth="1"/>
    <col min="16131" max="16384" width="9.140625" style="114"/>
  </cols>
  <sheetData>
    <row r="1" spans="1:42" ht="38.25" customHeight="1" x14ac:dyDescent="0.2">
      <c r="A1" s="421" t="s">
        <v>218</v>
      </c>
      <c r="B1" s="421"/>
      <c r="C1" s="421"/>
      <c r="D1" s="421"/>
      <c r="E1" s="421"/>
      <c r="F1" s="421"/>
      <c r="G1" s="421"/>
      <c r="H1" s="421"/>
      <c r="I1" s="421"/>
      <c r="J1" s="421"/>
      <c r="K1" s="421"/>
      <c r="L1" s="421"/>
      <c r="M1" s="421"/>
      <c r="N1" s="421"/>
      <c r="O1" s="371"/>
      <c r="P1" s="371"/>
      <c r="Q1" s="371"/>
      <c r="R1" s="371"/>
      <c r="S1" s="371"/>
      <c r="T1" s="371"/>
      <c r="U1" s="371"/>
      <c r="V1" s="371"/>
      <c r="W1" s="371"/>
      <c r="X1" s="371"/>
      <c r="Y1" s="371"/>
      <c r="Z1" s="371"/>
      <c r="AA1" s="371"/>
      <c r="AB1" s="371"/>
      <c r="AC1" s="371"/>
      <c r="AD1" s="371"/>
      <c r="AE1" s="371"/>
      <c r="AF1" s="371"/>
      <c r="AG1" s="371"/>
      <c r="AH1" s="371"/>
      <c r="AI1" s="371"/>
      <c r="AJ1" s="371"/>
      <c r="AK1" s="371"/>
      <c r="AL1" s="371"/>
      <c r="AM1" s="371"/>
      <c r="AN1" s="371"/>
      <c r="AO1" s="371"/>
      <c r="AP1" s="371"/>
    </row>
    <row r="2" spans="1:42" s="283" customFormat="1" x14ac:dyDescent="0.2">
      <c r="A2" s="313"/>
      <c r="B2" s="314"/>
      <c r="C2" s="314"/>
      <c r="D2" s="314"/>
      <c r="E2" s="314"/>
      <c r="F2" s="314"/>
      <c r="G2" s="314"/>
      <c r="H2" s="314"/>
      <c r="I2" s="314"/>
      <c r="J2" s="314"/>
      <c r="K2" s="314"/>
      <c r="L2" s="314"/>
      <c r="M2" s="314"/>
      <c r="N2" s="314"/>
      <c r="O2" s="314"/>
      <c r="P2" s="314"/>
      <c r="Q2" s="315"/>
      <c r="R2" s="315"/>
      <c r="S2" s="315"/>
      <c r="T2" s="315"/>
      <c r="U2" s="315"/>
      <c r="V2" s="315"/>
      <c r="W2" s="315"/>
      <c r="X2" s="315"/>
      <c r="Y2" s="315"/>
      <c r="Z2" s="315"/>
      <c r="AA2" s="315"/>
      <c r="AB2" s="315"/>
      <c r="AC2" s="315"/>
      <c r="AD2" s="315"/>
      <c r="AE2" s="315"/>
      <c r="AF2" s="315"/>
      <c r="AG2" s="315"/>
      <c r="AH2" s="315"/>
      <c r="AI2" s="315"/>
      <c r="AJ2" s="315"/>
      <c r="AK2" s="315"/>
      <c r="AL2" s="315"/>
      <c r="AM2" s="315"/>
      <c r="AN2" s="315"/>
      <c r="AO2" s="315"/>
      <c r="AP2" s="315"/>
    </row>
    <row r="3" spans="1:42" ht="14.25" customHeight="1" x14ac:dyDescent="0.2">
      <c r="A3" s="422" t="s">
        <v>217</v>
      </c>
      <c r="B3" s="423" t="s">
        <v>14</v>
      </c>
      <c r="C3" s="423" t="s">
        <v>15</v>
      </c>
      <c r="D3" s="423" t="s">
        <v>16</v>
      </c>
      <c r="E3" s="423" t="s">
        <v>17</v>
      </c>
      <c r="F3" s="423" t="s">
        <v>18</v>
      </c>
      <c r="G3" s="423" t="s">
        <v>19</v>
      </c>
      <c r="H3" s="423" t="s">
        <v>20</v>
      </c>
      <c r="I3" s="423" t="s">
        <v>21</v>
      </c>
      <c r="J3" s="423" t="s">
        <v>22</v>
      </c>
      <c r="K3" s="423" t="s">
        <v>23</v>
      </c>
      <c r="L3" s="425" t="s">
        <v>24</v>
      </c>
      <c r="M3" s="427" t="s">
        <v>39</v>
      </c>
      <c r="N3" s="427" t="s">
        <v>41</v>
      </c>
      <c r="O3" s="427" t="s">
        <v>43</v>
      </c>
      <c r="P3" s="427" t="s">
        <v>109</v>
      </c>
      <c r="Q3" s="427" t="s">
        <v>112</v>
      </c>
      <c r="R3" s="427" t="s">
        <v>117</v>
      </c>
      <c r="S3" s="427" t="s">
        <v>119</v>
      </c>
      <c r="T3" s="427" t="s">
        <v>134</v>
      </c>
      <c r="U3" s="427" t="s">
        <v>239</v>
      </c>
      <c r="V3" s="427" t="s">
        <v>254</v>
      </c>
      <c r="W3" s="427" t="s">
        <v>258</v>
      </c>
      <c r="X3" s="427" t="s">
        <v>260</v>
      </c>
      <c r="Y3" s="427" t="s">
        <v>274</v>
      </c>
      <c r="Z3" s="427" t="s">
        <v>280</v>
      </c>
      <c r="AA3" s="427" t="s">
        <v>301</v>
      </c>
      <c r="AB3" s="427" t="s">
        <v>304</v>
      </c>
      <c r="AC3" s="427" t="s">
        <v>309</v>
      </c>
      <c r="AD3" s="427" t="s">
        <v>314</v>
      </c>
      <c r="AE3" s="427" t="s">
        <v>321</v>
      </c>
      <c r="AF3" s="427" t="s">
        <v>349</v>
      </c>
      <c r="AG3" s="427" t="s">
        <v>360</v>
      </c>
      <c r="AH3" s="427" t="s">
        <v>362</v>
      </c>
      <c r="AI3" s="427" t="s">
        <v>367</v>
      </c>
      <c r="AJ3" s="427" t="s">
        <v>368</v>
      </c>
      <c r="AK3" s="427" t="s">
        <v>372</v>
      </c>
      <c r="AL3" s="427" t="s">
        <v>376</v>
      </c>
      <c r="AM3" s="427" t="s">
        <v>380</v>
      </c>
      <c r="AN3" s="427" t="s">
        <v>386</v>
      </c>
      <c r="AO3" s="427" t="s">
        <v>391</v>
      </c>
      <c r="AP3" s="427" t="s">
        <v>396</v>
      </c>
    </row>
    <row r="4" spans="1:42" x14ac:dyDescent="0.2">
      <c r="A4" s="422"/>
      <c r="B4" s="424"/>
      <c r="C4" s="424"/>
      <c r="D4" s="424"/>
      <c r="E4" s="424"/>
      <c r="F4" s="424"/>
      <c r="G4" s="424"/>
      <c r="H4" s="424"/>
      <c r="I4" s="424"/>
      <c r="J4" s="424"/>
      <c r="K4" s="424"/>
      <c r="L4" s="426"/>
      <c r="M4" s="426"/>
      <c r="N4" s="426"/>
      <c r="O4" s="426"/>
      <c r="P4" s="426"/>
      <c r="Q4" s="426"/>
      <c r="R4" s="426"/>
      <c r="S4" s="426"/>
      <c r="T4" s="426"/>
      <c r="U4" s="426"/>
      <c r="V4" s="426"/>
      <c r="W4" s="426"/>
      <c r="X4" s="426"/>
      <c r="Y4" s="426"/>
      <c r="Z4" s="426"/>
      <c r="AA4" s="426"/>
      <c r="AB4" s="426"/>
      <c r="AC4" s="426"/>
      <c r="AD4" s="426"/>
      <c r="AE4" s="426"/>
      <c r="AF4" s="426"/>
      <c r="AG4" s="426"/>
      <c r="AH4" s="426"/>
      <c r="AI4" s="426"/>
      <c r="AJ4" s="426"/>
      <c r="AK4" s="426"/>
      <c r="AL4" s="426"/>
      <c r="AM4" s="426"/>
      <c r="AN4" s="426"/>
      <c r="AO4" s="426"/>
      <c r="AP4" s="426"/>
    </row>
    <row r="5" spans="1:42" x14ac:dyDescent="0.2">
      <c r="A5" s="265" t="s">
        <v>158</v>
      </c>
      <c r="B5" s="184">
        <f t="shared" ref="B5:AP5" si="0">B8/B30</f>
        <v>0.16555251439735</v>
      </c>
      <c r="C5" s="184">
        <f t="shared" si="0"/>
        <v>0.16909373151981069</v>
      </c>
      <c r="D5" s="184">
        <f t="shared" si="0"/>
        <v>0.16995920188529112</v>
      </c>
      <c r="E5" s="184">
        <f t="shared" si="0"/>
        <v>0.16716512558593913</v>
      </c>
      <c r="F5" s="184">
        <f t="shared" si="0"/>
        <v>0.16526257905759462</v>
      </c>
      <c r="G5" s="184">
        <f t="shared" si="0"/>
        <v>0.16324312526582535</v>
      </c>
      <c r="H5" s="184">
        <f t="shared" si="0"/>
        <v>0.15938019877652582</v>
      </c>
      <c r="I5" s="184">
        <f t="shared" si="0"/>
        <v>0.1662831305856097</v>
      </c>
      <c r="J5" s="184">
        <f t="shared" si="0"/>
        <v>0.18672150768156134</v>
      </c>
      <c r="K5" s="184">
        <f t="shared" si="0"/>
        <v>0.16942568156311641</v>
      </c>
      <c r="L5" s="184">
        <f t="shared" si="0"/>
        <v>0.16748847380342821</v>
      </c>
      <c r="M5" s="184">
        <f t="shared" si="0"/>
        <v>0.16570030343098194</v>
      </c>
      <c r="N5" s="184">
        <f t="shared" si="0"/>
        <v>0.16450607093973385</v>
      </c>
      <c r="O5" s="184">
        <f t="shared" si="0"/>
        <v>0.16092458825408953</v>
      </c>
      <c r="P5" s="184">
        <f t="shared" si="0"/>
        <v>0.16283976367636127</v>
      </c>
      <c r="Q5" s="184">
        <f t="shared" si="0"/>
        <v>0.18509000243315726</v>
      </c>
      <c r="R5" s="184">
        <f t="shared" si="0"/>
        <v>0.20462784631039266</v>
      </c>
      <c r="S5" s="184">
        <f t="shared" si="0"/>
        <v>0.21545423220983925</v>
      </c>
      <c r="T5" s="184">
        <f t="shared" si="0"/>
        <v>0.16628760518050514</v>
      </c>
      <c r="U5" s="184">
        <f t="shared" si="0"/>
        <v>0.16055700069718232</v>
      </c>
      <c r="V5" s="184">
        <f t="shared" si="0"/>
        <v>0.17030594662371976</v>
      </c>
      <c r="W5" s="184">
        <f t="shared" si="0"/>
        <v>0.17159895458436841</v>
      </c>
      <c r="X5" s="184">
        <f t="shared" si="0"/>
        <v>0.17781775087689608</v>
      </c>
      <c r="Y5" s="184">
        <f t="shared" si="0"/>
        <v>0.15848666361875824</v>
      </c>
      <c r="Z5" s="184">
        <f t="shared" si="0"/>
        <v>0.16484014272944122</v>
      </c>
      <c r="AA5" s="184">
        <f t="shared" si="0"/>
        <v>0.16589654851576324</v>
      </c>
      <c r="AB5" s="184">
        <f t="shared" si="0"/>
        <v>0.19152144272400734</v>
      </c>
      <c r="AC5" s="184">
        <f t="shared" si="0"/>
        <v>0.18911143863218774</v>
      </c>
      <c r="AD5" s="184">
        <f t="shared" si="0"/>
        <v>0.18735982270807436</v>
      </c>
      <c r="AE5" s="184">
        <f t="shared" si="0"/>
        <v>0.18710474539787225</v>
      </c>
      <c r="AF5" s="184">
        <f t="shared" si="0"/>
        <v>0.20272381552727942</v>
      </c>
      <c r="AG5" s="184">
        <f t="shared" si="0"/>
        <v>0.20737969307162946</v>
      </c>
      <c r="AH5" s="184">
        <f t="shared" si="0"/>
        <v>0.19719317142023748</v>
      </c>
      <c r="AI5" s="184">
        <f t="shared" si="0"/>
        <v>0.1856962603258891</v>
      </c>
      <c r="AJ5" s="184">
        <f t="shared" si="0"/>
        <v>0.18726604836763949</v>
      </c>
      <c r="AK5" s="184">
        <f t="shared" si="0"/>
        <v>0.1879584283691921</v>
      </c>
      <c r="AL5" s="184">
        <f t="shared" si="0"/>
        <v>0.18353397558630463</v>
      </c>
      <c r="AM5" s="184">
        <f t="shared" si="0"/>
        <v>0.17858087624605898</v>
      </c>
      <c r="AN5" s="184">
        <f t="shared" si="0"/>
        <v>0.20121081644512084</v>
      </c>
      <c r="AO5" s="184">
        <f t="shared" si="0"/>
        <v>0.19357675464176349</v>
      </c>
      <c r="AP5" s="184">
        <f t="shared" si="0"/>
        <v>0.19325820930373336</v>
      </c>
    </row>
    <row r="6" spans="1:42" x14ac:dyDescent="0.2">
      <c r="A6" s="264" t="s">
        <v>216</v>
      </c>
      <c r="B6" s="181">
        <f t="shared" ref="B6:AP6" si="1">B9/B30</f>
        <v>0.16555251439735</v>
      </c>
      <c r="C6" s="180">
        <f t="shared" si="1"/>
        <v>0.16909373151981069</v>
      </c>
      <c r="D6" s="183">
        <f t="shared" si="1"/>
        <v>0.16995920188529112</v>
      </c>
      <c r="E6" s="180">
        <f t="shared" si="1"/>
        <v>0.16716512558593913</v>
      </c>
      <c r="F6" s="180">
        <f t="shared" si="1"/>
        <v>0.16526257905759462</v>
      </c>
      <c r="G6" s="183">
        <f t="shared" si="1"/>
        <v>0.16324312526582535</v>
      </c>
      <c r="H6" s="180">
        <f t="shared" si="1"/>
        <v>0.15938019877652582</v>
      </c>
      <c r="I6" s="180">
        <f t="shared" si="1"/>
        <v>0.1662831305856097</v>
      </c>
      <c r="J6" s="180">
        <f t="shared" si="1"/>
        <v>0.18672150768156134</v>
      </c>
      <c r="K6" s="183">
        <f t="shared" si="1"/>
        <v>0.16942568156311641</v>
      </c>
      <c r="L6" s="179">
        <f t="shared" si="1"/>
        <v>0.16748847380342821</v>
      </c>
      <c r="M6" s="182">
        <f t="shared" si="1"/>
        <v>0.16570030343098194</v>
      </c>
      <c r="N6" s="182">
        <f t="shared" si="1"/>
        <v>0.1595151306239711</v>
      </c>
      <c r="O6" s="182">
        <f t="shared" si="1"/>
        <v>0.15603807437494371</v>
      </c>
      <c r="P6" s="179">
        <f t="shared" si="1"/>
        <v>0.15798484988197206</v>
      </c>
      <c r="Q6" s="179">
        <f t="shared" si="1"/>
        <v>0.15424526333643843</v>
      </c>
      <c r="R6" s="179">
        <f t="shared" si="1"/>
        <v>0.17385068484535415</v>
      </c>
      <c r="S6" s="179">
        <f t="shared" si="1"/>
        <v>0.18315532849041019</v>
      </c>
      <c r="T6" s="179">
        <f t="shared" si="1"/>
        <v>0.14234425685217031</v>
      </c>
      <c r="U6" s="179">
        <f t="shared" si="1"/>
        <v>0.13785699875505994</v>
      </c>
      <c r="V6" s="179">
        <f t="shared" si="1"/>
        <v>0.14779934540077366</v>
      </c>
      <c r="W6" s="179">
        <f t="shared" si="1"/>
        <v>0.14856453411016665</v>
      </c>
      <c r="X6" s="179">
        <f t="shared" si="1"/>
        <v>0.15516599765319</v>
      </c>
      <c r="Y6" s="179">
        <f t="shared" si="1"/>
        <v>0.13772402145055254</v>
      </c>
      <c r="Z6" s="179">
        <f t="shared" si="1"/>
        <v>0.14457018282314632</v>
      </c>
      <c r="AA6" s="179">
        <f t="shared" si="1"/>
        <v>0.14576925551496003</v>
      </c>
      <c r="AB6" s="179">
        <f t="shared" si="1"/>
        <v>0.15667035804605714</v>
      </c>
      <c r="AC6" s="179">
        <f t="shared" si="1"/>
        <v>0.15418738188844314</v>
      </c>
      <c r="AD6" s="179">
        <f t="shared" si="1"/>
        <v>0.15292486658895815</v>
      </c>
      <c r="AE6" s="179">
        <f t="shared" si="1"/>
        <v>0.15286389732089026</v>
      </c>
      <c r="AF6" s="179">
        <f t="shared" si="1"/>
        <v>0.16938061943924176</v>
      </c>
      <c r="AG6" s="179">
        <f t="shared" si="1"/>
        <v>0.16900538243734398</v>
      </c>
      <c r="AH6" s="179">
        <f t="shared" si="1"/>
        <v>0.16302080419789983</v>
      </c>
      <c r="AI6" s="179">
        <f t="shared" si="1"/>
        <v>0.15361620091201217</v>
      </c>
      <c r="AJ6" s="179">
        <f t="shared" si="1"/>
        <v>0.15768200721284817</v>
      </c>
      <c r="AK6" s="179">
        <f t="shared" si="1"/>
        <v>0.15882001002555449</v>
      </c>
      <c r="AL6" s="179">
        <f t="shared" si="1"/>
        <v>0.15514833103005313</v>
      </c>
      <c r="AM6" s="179">
        <f t="shared" si="1"/>
        <v>0.15095301348761761</v>
      </c>
      <c r="AN6" s="179">
        <f t="shared" si="1"/>
        <v>0.17410230165735588</v>
      </c>
      <c r="AO6" s="179">
        <f t="shared" si="1"/>
        <v>0.16734505765951485</v>
      </c>
      <c r="AP6" s="179">
        <f t="shared" si="1"/>
        <v>0.16712033475946261</v>
      </c>
    </row>
    <row r="7" spans="1:42" x14ac:dyDescent="0.2">
      <c r="A7" s="264" t="s">
        <v>215</v>
      </c>
      <c r="B7" s="181">
        <f t="shared" ref="B7:AP7" si="2">B10/B30</f>
        <v>0.16555251439735</v>
      </c>
      <c r="C7" s="180">
        <f t="shared" si="2"/>
        <v>0.16909373151981069</v>
      </c>
      <c r="D7" s="180">
        <f t="shared" si="2"/>
        <v>0.16995920188529112</v>
      </c>
      <c r="E7" s="180">
        <f t="shared" si="2"/>
        <v>0.16716512558593913</v>
      </c>
      <c r="F7" s="180">
        <f t="shared" si="2"/>
        <v>0.16526257905759462</v>
      </c>
      <c r="G7" s="180">
        <f t="shared" si="2"/>
        <v>0.16324312526582535</v>
      </c>
      <c r="H7" s="180">
        <f t="shared" si="2"/>
        <v>0.15938019877652582</v>
      </c>
      <c r="I7" s="180">
        <f t="shared" si="2"/>
        <v>0.1662831305856097</v>
      </c>
      <c r="J7" s="180">
        <f t="shared" si="2"/>
        <v>0.18672150768156134</v>
      </c>
      <c r="K7" s="180">
        <f t="shared" si="2"/>
        <v>0.16942568156311641</v>
      </c>
      <c r="L7" s="179">
        <f t="shared" si="2"/>
        <v>0.16748847380342821</v>
      </c>
      <c r="M7" s="179">
        <f t="shared" si="2"/>
        <v>0.16570030343098194</v>
      </c>
      <c r="N7" s="179">
        <f t="shared" si="2"/>
        <v>0.1595151306239711</v>
      </c>
      <c r="O7" s="179">
        <f t="shared" si="2"/>
        <v>0.15603807437494371</v>
      </c>
      <c r="P7" s="179">
        <f t="shared" si="2"/>
        <v>0.15798484988197206</v>
      </c>
      <c r="Q7" s="179">
        <f t="shared" si="2"/>
        <v>0.15424526333643843</v>
      </c>
      <c r="R7" s="179">
        <f t="shared" si="2"/>
        <v>0.1734408688271597</v>
      </c>
      <c r="S7" s="179">
        <f t="shared" si="2"/>
        <v>0.18261297615477498</v>
      </c>
      <c r="T7" s="179">
        <f t="shared" si="2"/>
        <v>0.14116770367154791</v>
      </c>
      <c r="U7" s="179">
        <f t="shared" si="2"/>
        <v>0.13747063530786408</v>
      </c>
      <c r="V7" s="179">
        <f t="shared" si="2"/>
        <v>0.14734080137878364</v>
      </c>
      <c r="W7" s="179">
        <f t="shared" si="2"/>
        <v>0.14748783429801987</v>
      </c>
      <c r="X7" s="179">
        <f t="shared" si="2"/>
        <v>0.15469628830144258</v>
      </c>
      <c r="Y7" s="179">
        <f t="shared" si="2"/>
        <v>0.13735597531035246</v>
      </c>
      <c r="Z7" s="179">
        <f t="shared" si="2"/>
        <v>0.14418556605449026</v>
      </c>
      <c r="AA7" s="179">
        <f t="shared" si="2"/>
        <v>0.14538252204132265</v>
      </c>
      <c r="AB7" s="179">
        <f t="shared" si="2"/>
        <v>0.15070020532913977</v>
      </c>
      <c r="AC7" s="179">
        <f t="shared" si="2"/>
        <v>0.14819229178667462</v>
      </c>
      <c r="AD7" s="179">
        <f t="shared" si="2"/>
        <v>0.1470096544414097</v>
      </c>
      <c r="AE7" s="179">
        <f t="shared" si="2"/>
        <v>0.14698730607225421</v>
      </c>
      <c r="AF7" s="179">
        <f t="shared" si="2"/>
        <v>0.1636489853859534</v>
      </c>
      <c r="AG7" s="179">
        <f t="shared" si="2"/>
        <v>0.16330883616419195</v>
      </c>
      <c r="AH7" s="179">
        <f t="shared" si="2"/>
        <v>0.15753368638819182</v>
      </c>
      <c r="AI7" s="179">
        <f t="shared" si="2"/>
        <v>0.14857506964797937</v>
      </c>
      <c r="AJ7" s="179">
        <f t="shared" si="2"/>
        <v>0.15293159542064561</v>
      </c>
      <c r="AK7" s="179">
        <f t="shared" si="2"/>
        <v>0.15407773379373754</v>
      </c>
      <c r="AL7" s="179">
        <f t="shared" si="2"/>
        <v>0.1506195855987271</v>
      </c>
      <c r="AM7" s="179">
        <f t="shared" si="2"/>
        <v>0.14653093381653018</v>
      </c>
      <c r="AN7" s="179">
        <f t="shared" si="2"/>
        <v>0.15436315605517653</v>
      </c>
      <c r="AO7" s="179">
        <f t="shared" si="2"/>
        <v>0.14823609415009642</v>
      </c>
      <c r="AP7" s="179">
        <f t="shared" si="2"/>
        <v>0.14809217004337683</v>
      </c>
    </row>
    <row r="8" spans="1:42" x14ac:dyDescent="0.2">
      <c r="A8" s="265" t="s">
        <v>214</v>
      </c>
      <c r="B8" s="178">
        <f t="shared" ref="B8:AP8" si="3">B9+B27</f>
        <v>1279.7609999999997</v>
      </c>
      <c r="C8" s="178">
        <f t="shared" si="3"/>
        <v>1285.5749999999994</v>
      </c>
      <c r="D8" s="178">
        <f t="shared" si="3"/>
        <v>1336.241</v>
      </c>
      <c r="E8" s="178">
        <f t="shared" si="3"/>
        <v>1326.4759999999997</v>
      </c>
      <c r="F8" s="178">
        <f t="shared" si="3"/>
        <v>1323.2539999999999</v>
      </c>
      <c r="G8" s="178">
        <f t="shared" si="3"/>
        <v>1326.838</v>
      </c>
      <c r="H8" s="178">
        <f t="shared" si="3"/>
        <v>1362.1399999999999</v>
      </c>
      <c r="I8" s="178">
        <f t="shared" si="3"/>
        <v>1435.7099999999998</v>
      </c>
      <c r="J8" s="228">
        <f t="shared" si="3"/>
        <v>1623.1259999999997</v>
      </c>
      <c r="K8" s="228">
        <f t="shared" si="3"/>
        <v>1458.3179999999995</v>
      </c>
      <c r="L8" s="228">
        <f t="shared" si="3"/>
        <v>1453.4019999999998</v>
      </c>
      <c r="M8" s="228">
        <f t="shared" si="3"/>
        <v>1460.078</v>
      </c>
      <c r="N8" s="228">
        <f t="shared" si="3"/>
        <v>1469.8930000000003</v>
      </c>
      <c r="O8" s="228">
        <f t="shared" si="3"/>
        <v>1468.62</v>
      </c>
      <c r="P8" s="228">
        <f t="shared" si="3"/>
        <v>1495.771</v>
      </c>
      <c r="Q8" s="228">
        <f t="shared" si="3"/>
        <v>1707.7689999999998</v>
      </c>
      <c r="R8" s="228">
        <f t="shared" si="3"/>
        <v>1903.394</v>
      </c>
      <c r="S8" s="228">
        <f t="shared" si="3"/>
        <v>1909.623</v>
      </c>
      <c r="T8" s="228">
        <f t="shared" si="3"/>
        <v>2065.4629999999997</v>
      </c>
      <c r="U8" s="228">
        <f t="shared" si="3"/>
        <v>2025.4370000000004</v>
      </c>
      <c r="V8" s="229">
        <f t="shared" si="3"/>
        <v>2172.3530000000001</v>
      </c>
      <c r="W8" s="229">
        <f t="shared" si="3"/>
        <v>2200.6490000000003</v>
      </c>
      <c r="X8" s="229">
        <f t="shared" si="3"/>
        <v>2252.4900000000002</v>
      </c>
      <c r="Y8" s="229">
        <f t="shared" si="3"/>
        <v>2193.9899999999998</v>
      </c>
      <c r="Z8" s="229">
        <f t="shared" si="3"/>
        <v>2336.2049999999995</v>
      </c>
      <c r="AA8" s="229">
        <f t="shared" si="3"/>
        <v>2369.6229999999996</v>
      </c>
      <c r="AB8" s="229">
        <f t="shared" si="3"/>
        <v>2806.375</v>
      </c>
      <c r="AC8" s="229">
        <f t="shared" si="3"/>
        <v>2765.2440000000001</v>
      </c>
      <c r="AD8" s="229">
        <f t="shared" si="3"/>
        <v>2780.1110000000003</v>
      </c>
      <c r="AE8" s="229">
        <f t="shared" si="3"/>
        <v>2791.42</v>
      </c>
      <c r="AF8" s="229">
        <f t="shared" si="3"/>
        <v>3109.2080000000001</v>
      </c>
      <c r="AG8" s="229">
        <f t="shared" si="3"/>
        <v>3199.4059999999999</v>
      </c>
      <c r="AH8" s="229">
        <f t="shared" si="3"/>
        <v>3158.4729999999995</v>
      </c>
      <c r="AI8" s="229">
        <f t="shared" si="3"/>
        <v>3168.7260000000001</v>
      </c>
      <c r="AJ8" s="229">
        <f t="shared" si="3"/>
        <v>3411.2579999999994</v>
      </c>
      <c r="AK8" s="229">
        <f t="shared" si="3"/>
        <v>3401.9999999999995</v>
      </c>
      <c r="AL8" s="229">
        <f t="shared" si="3"/>
        <v>3415.2449999999994</v>
      </c>
      <c r="AM8" s="229">
        <f t="shared" si="3"/>
        <v>3413.8539999999998</v>
      </c>
      <c r="AN8" s="229">
        <f t="shared" si="3"/>
        <v>3925.585</v>
      </c>
      <c r="AO8" s="229">
        <f t="shared" si="3"/>
        <v>3903.2599999999998</v>
      </c>
      <c r="AP8" s="229">
        <f t="shared" si="3"/>
        <v>3910.6619999999994</v>
      </c>
    </row>
    <row r="9" spans="1:42" x14ac:dyDescent="0.2">
      <c r="A9" s="174" t="s">
        <v>213</v>
      </c>
      <c r="B9" s="177">
        <f t="shared" ref="B9:AP9" si="4">B10+B24</f>
        <v>1279.7609999999997</v>
      </c>
      <c r="C9" s="177">
        <f t="shared" si="4"/>
        <v>1285.5749999999994</v>
      </c>
      <c r="D9" s="177">
        <f t="shared" si="4"/>
        <v>1336.241</v>
      </c>
      <c r="E9" s="177">
        <f t="shared" si="4"/>
        <v>1326.4759999999997</v>
      </c>
      <c r="F9" s="177">
        <f t="shared" si="4"/>
        <v>1323.2539999999999</v>
      </c>
      <c r="G9" s="177">
        <f t="shared" si="4"/>
        <v>1326.838</v>
      </c>
      <c r="H9" s="177">
        <f t="shared" si="4"/>
        <v>1362.1399999999999</v>
      </c>
      <c r="I9" s="177">
        <f t="shared" si="4"/>
        <v>1435.7099999999998</v>
      </c>
      <c r="J9" s="230">
        <f t="shared" si="4"/>
        <v>1623.1259999999997</v>
      </c>
      <c r="K9" s="230">
        <f t="shared" si="4"/>
        <v>1458.3179999999995</v>
      </c>
      <c r="L9" s="230">
        <f t="shared" si="4"/>
        <v>1453.4019999999998</v>
      </c>
      <c r="M9" s="230">
        <f t="shared" si="4"/>
        <v>1460.078</v>
      </c>
      <c r="N9" s="230">
        <f t="shared" si="4"/>
        <v>1425.2980000000002</v>
      </c>
      <c r="O9" s="230">
        <f t="shared" si="4"/>
        <v>1424.0249999999999</v>
      </c>
      <c r="P9" s="230">
        <f t="shared" si="4"/>
        <v>1451.1759999999999</v>
      </c>
      <c r="Q9" s="230">
        <f t="shared" si="4"/>
        <v>1423.1739999999998</v>
      </c>
      <c r="R9" s="230">
        <f t="shared" si="4"/>
        <v>1617.1130000000001</v>
      </c>
      <c r="S9" s="230">
        <f t="shared" si="4"/>
        <v>1623.3500000000001</v>
      </c>
      <c r="T9" s="230">
        <f t="shared" si="4"/>
        <v>1768.0619999999997</v>
      </c>
      <c r="U9" s="230">
        <f t="shared" si="4"/>
        <v>1739.0750000000003</v>
      </c>
      <c r="V9" s="231">
        <f t="shared" si="4"/>
        <v>1885.268</v>
      </c>
      <c r="W9" s="231">
        <f t="shared" si="4"/>
        <v>1905.2470000000001</v>
      </c>
      <c r="X9" s="231">
        <f t="shared" si="4"/>
        <v>1965.5510000000002</v>
      </c>
      <c r="Y9" s="231">
        <f t="shared" si="4"/>
        <v>1906.5649999999996</v>
      </c>
      <c r="Z9" s="231">
        <f t="shared" si="4"/>
        <v>2048.9279999999994</v>
      </c>
      <c r="AA9" s="231">
        <f t="shared" si="4"/>
        <v>2082.1299999999997</v>
      </c>
      <c r="AB9" s="231">
        <f t="shared" si="4"/>
        <v>2295.6999999999998</v>
      </c>
      <c r="AC9" s="231">
        <f t="shared" si="4"/>
        <v>2254.5740000000001</v>
      </c>
      <c r="AD9" s="231">
        <f t="shared" si="4"/>
        <v>2269.1530000000002</v>
      </c>
      <c r="AE9" s="231">
        <f t="shared" si="4"/>
        <v>2280.58</v>
      </c>
      <c r="AF9" s="231">
        <f t="shared" si="4"/>
        <v>2597.8180000000002</v>
      </c>
      <c r="AG9" s="231">
        <f t="shared" si="4"/>
        <v>2607.3759999999997</v>
      </c>
      <c r="AH9" s="231">
        <f t="shared" si="4"/>
        <v>2611.1289999999995</v>
      </c>
      <c r="AI9" s="231">
        <f t="shared" si="4"/>
        <v>2621.3110000000001</v>
      </c>
      <c r="AJ9" s="231">
        <f t="shared" si="4"/>
        <v>2872.3519999999994</v>
      </c>
      <c r="AK9" s="231">
        <f t="shared" si="4"/>
        <v>2874.6019999999994</v>
      </c>
      <c r="AL9" s="231">
        <f t="shared" si="4"/>
        <v>2887.0379999999996</v>
      </c>
      <c r="AM9" s="231">
        <f t="shared" si="4"/>
        <v>2885.7039999999997</v>
      </c>
      <c r="AN9" s="231">
        <f t="shared" si="4"/>
        <v>3396.703</v>
      </c>
      <c r="AO9" s="231">
        <f t="shared" si="4"/>
        <v>3374.3269999999998</v>
      </c>
      <c r="AP9" s="231">
        <f t="shared" si="4"/>
        <v>3381.7509999999993</v>
      </c>
    </row>
    <row r="10" spans="1:42" x14ac:dyDescent="0.2">
      <c r="A10" s="145" t="s">
        <v>212</v>
      </c>
      <c r="B10" s="166">
        <f t="shared" ref="B10:Q10" si="5">B11+B12+B13+B14+B15+B16+B19+B21+B23</f>
        <v>1279.7609999999997</v>
      </c>
      <c r="C10" s="169">
        <f t="shared" si="5"/>
        <v>1285.5749999999994</v>
      </c>
      <c r="D10" s="169">
        <f t="shared" si="5"/>
        <v>1336.241</v>
      </c>
      <c r="E10" s="169">
        <f t="shared" si="5"/>
        <v>1326.4759999999997</v>
      </c>
      <c r="F10" s="169">
        <f t="shared" si="5"/>
        <v>1323.2539999999999</v>
      </c>
      <c r="G10" s="169">
        <f t="shared" si="5"/>
        <v>1326.838</v>
      </c>
      <c r="H10" s="169">
        <f t="shared" si="5"/>
        <v>1362.1399999999999</v>
      </c>
      <c r="I10" s="169">
        <f t="shared" si="5"/>
        <v>1435.7099999999998</v>
      </c>
      <c r="J10" s="232">
        <f t="shared" si="5"/>
        <v>1623.1259999999997</v>
      </c>
      <c r="K10" s="232">
        <f t="shared" si="5"/>
        <v>1458.3179999999995</v>
      </c>
      <c r="L10" s="232">
        <f t="shared" si="5"/>
        <v>1453.4019999999998</v>
      </c>
      <c r="M10" s="232">
        <f t="shared" si="5"/>
        <v>1460.078</v>
      </c>
      <c r="N10" s="232">
        <f t="shared" si="5"/>
        <v>1425.2980000000002</v>
      </c>
      <c r="O10" s="232">
        <f t="shared" si="5"/>
        <v>1424.0249999999999</v>
      </c>
      <c r="P10" s="232">
        <f t="shared" si="5"/>
        <v>1451.1759999999999</v>
      </c>
      <c r="Q10" s="232">
        <f t="shared" si="5"/>
        <v>1423.1739999999998</v>
      </c>
      <c r="R10" s="232">
        <f>R11+R12+R13+R14+R15+R16+R19+R20+R21+R23</f>
        <v>1613.3010000000002</v>
      </c>
      <c r="S10" s="232">
        <f>S11+S12+S13+S14+S15+S16+S19+S20+S21+S23</f>
        <v>1618.5430000000001</v>
      </c>
      <c r="T10" s="232">
        <f>T11+T12+T13+T14+T15+T16+T19+T20+T21+T23</f>
        <v>1753.4479999999996</v>
      </c>
      <c r="U10" s="232">
        <f>U11+U12+U13+U14+U15+U16+U19+U20+U21+U23</f>
        <v>1734.2010000000002</v>
      </c>
      <c r="V10" s="140">
        <f t="shared" ref="V10:AI10" si="6">V11+V12+V13+V14+V15+V16+V19+V20+V21+V22+V23</f>
        <v>1879.4190000000001</v>
      </c>
      <c r="W10" s="140">
        <f t="shared" si="6"/>
        <v>1891.4390000000001</v>
      </c>
      <c r="X10" s="140">
        <f t="shared" si="6"/>
        <v>1959.6010000000001</v>
      </c>
      <c r="Y10" s="140">
        <f t="shared" si="6"/>
        <v>1901.4699999999996</v>
      </c>
      <c r="Z10" s="140">
        <f t="shared" si="6"/>
        <v>2043.4769999999996</v>
      </c>
      <c r="AA10" s="140">
        <f t="shared" si="6"/>
        <v>2076.6059999999998</v>
      </c>
      <c r="AB10" s="140">
        <f t="shared" si="6"/>
        <v>2208.2189999999996</v>
      </c>
      <c r="AC10" s="140">
        <f t="shared" si="6"/>
        <v>2166.9120000000003</v>
      </c>
      <c r="AD10" s="140">
        <f t="shared" si="6"/>
        <v>2181.3810000000003</v>
      </c>
      <c r="AE10" s="140">
        <f t="shared" si="6"/>
        <v>2192.9070000000002</v>
      </c>
      <c r="AF10" s="140">
        <f t="shared" si="6"/>
        <v>2509.9110000000001</v>
      </c>
      <c r="AG10" s="140">
        <f t="shared" si="6"/>
        <v>2519.4909999999995</v>
      </c>
      <c r="AH10" s="140">
        <f t="shared" si="6"/>
        <v>2523.2409999999995</v>
      </c>
      <c r="AI10" s="140">
        <f t="shared" si="6"/>
        <v>2535.2890000000002</v>
      </c>
      <c r="AJ10" s="140">
        <f>AJ11+AJ12+AJ13+AJ14+AJ15+AJ16+AJ19+AJ20+AJ21+AJ22+AJ23</f>
        <v>2785.8179999999993</v>
      </c>
      <c r="AK10" s="140">
        <f>AK11+AK12+AK13+AK14+AK15+AK16+AK19+AK20+AK21+AK22+AK23</f>
        <v>2788.7679999999996</v>
      </c>
      <c r="AL10" s="140">
        <f>AL11+AL12+AL13+AL14+AL15+AL16+AL19+AL20+AL21+AL22+AL23</f>
        <v>2802.7659999999996</v>
      </c>
      <c r="AM10" s="140">
        <f>AM11+AM12+AM13+AM14+AM15+AM16+AM19+AM20+AM21+AM22+AM23</f>
        <v>2801.1689999999999</v>
      </c>
      <c r="AN10" s="140">
        <f>AN11+AN12+AN13+AN14+AN15+AN16+AN19+AN20+AN21+AN22+AN23</f>
        <v>3011.596</v>
      </c>
      <c r="AO10" s="140">
        <f t="shared" ref="AO10:AP10" si="7">AO11+AO12+AO13+AO14+AO15+AO16+AO19+AO20+AO21+AO22+AO23</f>
        <v>2989.0159999999996</v>
      </c>
      <c r="AP10" s="140">
        <f t="shared" si="7"/>
        <v>2996.7079999999992</v>
      </c>
    </row>
    <row r="11" spans="1:42" x14ac:dyDescent="0.2">
      <c r="A11" s="145" t="s">
        <v>211</v>
      </c>
      <c r="B11" s="166">
        <v>1071.3779999999999</v>
      </c>
      <c r="C11" s="169">
        <v>1071.3779999999999</v>
      </c>
      <c r="D11" s="169">
        <v>1071.3779999999999</v>
      </c>
      <c r="E11" s="169">
        <v>1071.3779999999999</v>
      </c>
      <c r="F11" s="169">
        <v>1071.3779999999999</v>
      </c>
      <c r="G11" s="169">
        <v>1071.3779999999999</v>
      </c>
      <c r="H11" s="169">
        <v>1071.3779999999999</v>
      </c>
      <c r="I11" s="169">
        <v>1071.3779999999999</v>
      </c>
      <c r="J11" s="232">
        <v>1071.3779999999999</v>
      </c>
      <c r="K11" s="232">
        <v>1071.3779999999999</v>
      </c>
      <c r="L11" s="232">
        <v>1071.3779999999999</v>
      </c>
      <c r="M11" s="232">
        <v>1071.3779999999999</v>
      </c>
      <c r="N11" s="232">
        <v>1071.3779999999999</v>
      </c>
      <c r="O11" s="232">
        <v>1071.3779999999999</v>
      </c>
      <c r="P11" s="232">
        <v>1071.3779999999999</v>
      </c>
      <c r="Q11" s="232">
        <v>1071.3779999999999</v>
      </c>
      <c r="R11" s="232">
        <v>1071.3779999999999</v>
      </c>
      <c r="S11" s="232">
        <v>1071.3779999999999</v>
      </c>
      <c r="T11" s="232">
        <v>1071.3779999999999</v>
      </c>
      <c r="U11" s="232">
        <v>1071.3779999999999</v>
      </c>
      <c r="V11" s="140">
        <v>1071.3779999999999</v>
      </c>
      <c r="W11" s="140">
        <v>1071.3779999999999</v>
      </c>
      <c r="X11" s="140">
        <v>1071.3779999999999</v>
      </c>
      <c r="Y11" s="140">
        <v>1071.3779999999999</v>
      </c>
      <c r="Z11" s="140">
        <v>1071.3779999999999</v>
      </c>
      <c r="AA11" s="140">
        <v>1071.3779999999999</v>
      </c>
      <c r="AB11" s="140">
        <v>1071.3779999999999</v>
      </c>
      <c r="AC11" s="140">
        <v>1071.3779999999999</v>
      </c>
      <c r="AD11" s="140">
        <v>1071.3779999999999</v>
      </c>
      <c r="AE11" s="140">
        <v>1071.3779999999999</v>
      </c>
      <c r="AF11" s="140">
        <v>1071.3779999999999</v>
      </c>
      <c r="AG11" s="140">
        <v>1071.3779999999999</v>
      </c>
      <c r="AH11" s="140">
        <v>1071.3779999999999</v>
      </c>
      <c r="AI11" s="140">
        <v>1071.3779999999999</v>
      </c>
      <c r="AJ11" s="140">
        <v>1071.3779999999999</v>
      </c>
      <c r="AK11" s="140">
        <v>1071.3779999999999</v>
      </c>
      <c r="AL11" s="140">
        <v>1071.3779999999999</v>
      </c>
      <c r="AM11" s="140">
        <v>1071.3779999999999</v>
      </c>
      <c r="AN11" s="140">
        <v>1071.3779999999999</v>
      </c>
      <c r="AO11" s="140">
        <v>1071.3779999999999</v>
      </c>
      <c r="AP11" s="140">
        <v>1071.3779999999999</v>
      </c>
    </row>
    <row r="12" spans="1:42" x14ac:dyDescent="0.2">
      <c r="A12" s="145" t="s">
        <v>210</v>
      </c>
      <c r="B12" s="166">
        <v>246.65299999999999</v>
      </c>
      <c r="C12" s="169">
        <v>246.66800000000001</v>
      </c>
      <c r="D12" s="169">
        <v>246.65600000000001</v>
      </c>
      <c r="E12" s="169">
        <v>296.60199999999998</v>
      </c>
      <c r="F12" s="169">
        <v>296.60500000000002</v>
      </c>
      <c r="G12" s="169">
        <v>296.827</v>
      </c>
      <c r="H12" s="169">
        <v>296.77300000000002</v>
      </c>
      <c r="I12" s="169">
        <v>371.97</v>
      </c>
      <c r="J12" s="232">
        <v>561.11</v>
      </c>
      <c r="K12" s="232">
        <v>291.52499999999998</v>
      </c>
      <c r="L12" s="232">
        <v>293.02600000000001</v>
      </c>
      <c r="M12" s="232">
        <v>401.85700000000003</v>
      </c>
      <c r="N12" s="232">
        <v>358.62900000000002</v>
      </c>
      <c r="O12" s="232">
        <v>358.62799999999999</v>
      </c>
      <c r="P12" s="232">
        <v>358.64800000000002</v>
      </c>
      <c r="Q12" s="232">
        <v>393.64800000000002</v>
      </c>
      <c r="R12" s="232">
        <v>552.14700000000005</v>
      </c>
      <c r="S12" s="232">
        <v>552.14599999999996</v>
      </c>
      <c r="T12" s="232">
        <v>552.14599999999996</v>
      </c>
      <c r="U12" s="232">
        <v>616.34100000000001</v>
      </c>
      <c r="V12" s="140">
        <v>766.97500000000002</v>
      </c>
      <c r="W12" s="140">
        <v>766.46600000000001</v>
      </c>
      <c r="X12" s="140">
        <v>767.15200000000004</v>
      </c>
      <c r="Y12" s="140">
        <v>902.77300000000002</v>
      </c>
      <c r="Z12" s="140">
        <v>900.02</v>
      </c>
      <c r="AA12" s="140">
        <v>911.17499999999995</v>
      </c>
      <c r="AB12" s="140">
        <v>908.96500000000003</v>
      </c>
      <c r="AC12" s="140">
        <v>1241.3050000000001</v>
      </c>
      <c r="AD12" s="140">
        <v>1239.376</v>
      </c>
      <c r="AE12" s="140">
        <v>1237.367</v>
      </c>
      <c r="AF12" s="140">
        <v>1235.3630000000001</v>
      </c>
      <c r="AG12" s="140">
        <v>1560.778</v>
      </c>
      <c r="AH12" s="140">
        <v>1561.8679999999999</v>
      </c>
      <c r="AI12" s="140">
        <v>1387.0540000000001</v>
      </c>
      <c r="AJ12" s="140">
        <v>1385.04</v>
      </c>
      <c r="AK12" s="140">
        <v>1640.046</v>
      </c>
      <c r="AL12" s="140">
        <v>1638.059</v>
      </c>
      <c r="AM12" s="140">
        <v>1636.3720000000001</v>
      </c>
      <c r="AN12" s="140">
        <v>1630.578</v>
      </c>
      <c r="AO12" s="140">
        <v>1850.4929999999999</v>
      </c>
      <c r="AP12" s="140">
        <v>1843.8119999999999</v>
      </c>
    </row>
    <row r="13" spans="1:42" x14ac:dyDescent="0.2">
      <c r="A13" s="139" t="s">
        <v>209</v>
      </c>
      <c r="B13" s="166">
        <v>0</v>
      </c>
      <c r="C13" s="169">
        <v>0</v>
      </c>
      <c r="D13" s="169">
        <v>49.89</v>
      </c>
      <c r="E13" s="169">
        <v>0</v>
      </c>
      <c r="F13" s="169">
        <v>0</v>
      </c>
      <c r="G13" s="169">
        <v>0</v>
      </c>
      <c r="H13" s="169">
        <v>29.28</v>
      </c>
      <c r="I13" s="169">
        <v>0</v>
      </c>
      <c r="J13" s="232">
        <v>0</v>
      </c>
      <c r="K13" s="232">
        <v>108.82899999999999</v>
      </c>
      <c r="L13" s="232">
        <v>108.82899999999999</v>
      </c>
      <c r="M13" s="232">
        <v>0</v>
      </c>
      <c r="N13" s="232">
        <v>0</v>
      </c>
      <c r="O13" s="232">
        <v>0</v>
      </c>
      <c r="P13" s="232">
        <v>35</v>
      </c>
      <c r="Q13" s="232">
        <v>0</v>
      </c>
      <c r="R13" s="232">
        <v>0</v>
      </c>
      <c r="S13" s="232">
        <v>0</v>
      </c>
      <c r="T13" s="232">
        <v>63.634999999999998</v>
      </c>
      <c r="U13" s="232">
        <v>0</v>
      </c>
      <c r="V13" s="140">
        <v>0</v>
      </c>
      <c r="W13" s="140">
        <v>0</v>
      </c>
      <c r="X13" s="140">
        <v>135.96799999999999</v>
      </c>
      <c r="Y13" s="140">
        <v>0</v>
      </c>
      <c r="Z13" s="140">
        <v>205.03899999999999</v>
      </c>
      <c r="AA13" s="140">
        <v>205.03899999999999</v>
      </c>
      <c r="AB13" s="140">
        <v>334.29700000000003</v>
      </c>
      <c r="AC13" s="140">
        <v>0</v>
      </c>
      <c r="AD13" s="140">
        <v>0</v>
      </c>
      <c r="AE13" s="140">
        <v>0</v>
      </c>
      <c r="AF13" s="140">
        <v>327.39800000000002</v>
      </c>
      <c r="AG13" s="140">
        <v>0</v>
      </c>
      <c r="AH13" s="140">
        <v>0</v>
      </c>
      <c r="AI13" s="140">
        <v>0</v>
      </c>
      <c r="AJ13" s="140">
        <v>256.97300000000001</v>
      </c>
      <c r="AK13" s="140">
        <v>0</v>
      </c>
      <c r="AL13" s="140">
        <v>0</v>
      </c>
      <c r="AM13" s="140">
        <v>0</v>
      </c>
      <c r="AN13" s="140">
        <v>226.57300000000001</v>
      </c>
      <c r="AO13" s="140">
        <v>0</v>
      </c>
      <c r="AP13" s="140">
        <v>0</v>
      </c>
    </row>
    <row r="14" spans="1:42" x14ac:dyDescent="0.2">
      <c r="A14" s="264" t="s">
        <v>208</v>
      </c>
      <c r="B14" s="166">
        <v>-8.7949999999999999</v>
      </c>
      <c r="C14" s="169">
        <v>-5.2359999999999998</v>
      </c>
      <c r="D14" s="169">
        <v>-6.0529999999999999</v>
      </c>
      <c r="E14" s="169">
        <v>-14.393000000000001</v>
      </c>
      <c r="F14" s="169">
        <v>-13.146000000000001</v>
      </c>
      <c r="G14" s="169">
        <v>-11.337</v>
      </c>
      <c r="H14" s="169">
        <v>-11.45</v>
      </c>
      <c r="I14" s="169">
        <v>14.297000000000001</v>
      </c>
      <c r="J14" s="232">
        <v>11.776</v>
      </c>
      <c r="K14" s="232">
        <v>6.1289999999999996</v>
      </c>
      <c r="L14" s="232">
        <v>3.5979999999999999</v>
      </c>
      <c r="M14" s="232">
        <v>8.65</v>
      </c>
      <c r="N14" s="232">
        <v>17.585000000000001</v>
      </c>
      <c r="O14" s="232">
        <v>18.364999999999998</v>
      </c>
      <c r="P14" s="232">
        <v>14.364000000000001</v>
      </c>
      <c r="Q14" s="232">
        <v>-10.945</v>
      </c>
      <c r="R14" s="232">
        <v>-4.5890000000000004</v>
      </c>
      <c r="S14" s="232">
        <v>4.6319999999999997</v>
      </c>
      <c r="T14" s="232">
        <v>21.588000000000001</v>
      </c>
      <c r="U14" s="232">
        <v>17.707000000000001</v>
      </c>
      <c r="V14" s="140">
        <v>19.102</v>
      </c>
      <c r="W14" s="140">
        <v>15.756</v>
      </c>
      <c r="X14" s="140">
        <v>-10.090999999999999</v>
      </c>
      <c r="Y14" s="140">
        <v>-65.593000000000004</v>
      </c>
      <c r="Z14" s="140">
        <v>-127.184</v>
      </c>
      <c r="AA14" s="140">
        <f>-167.015+60.644</f>
        <v>-106.37099999999998</v>
      </c>
      <c r="AB14" s="140">
        <f>-160.135+61.665</f>
        <v>-98.47</v>
      </c>
      <c r="AC14" s="140">
        <v>-138.27799999999999</v>
      </c>
      <c r="AD14" s="140">
        <v>-127.402</v>
      </c>
      <c r="AE14" s="140">
        <v>-114.893</v>
      </c>
      <c r="AF14" s="140">
        <v>-75.662000000000006</v>
      </c>
      <c r="AG14" s="140">
        <v>-62.94</v>
      </c>
      <c r="AH14" s="140">
        <v>-59.356000000000002</v>
      </c>
      <c r="AI14" s="140">
        <v>-26.050999999999998</v>
      </c>
      <c r="AJ14" s="140">
        <v>-19.196999999999999</v>
      </c>
      <c r="AK14" s="140">
        <v>-14.773</v>
      </c>
      <c r="AL14" s="140">
        <v>-4.7779999999999996</v>
      </c>
      <c r="AM14" s="140">
        <v>-2.48</v>
      </c>
      <c r="AN14" s="140">
        <v>0.14799999999999999</v>
      </c>
      <c r="AO14" s="140">
        <v>-17.135000000000002</v>
      </c>
      <c r="AP14" s="140">
        <v>-0.60599999999999998</v>
      </c>
    </row>
    <row r="15" spans="1:42" x14ac:dyDescent="0.2">
      <c r="A15" s="264" t="s">
        <v>207</v>
      </c>
      <c r="B15" s="166">
        <v>13.522</v>
      </c>
      <c r="C15" s="169">
        <v>13.522</v>
      </c>
      <c r="D15" s="169">
        <v>13.522</v>
      </c>
      <c r="E15" s="169">
        <v>13.522</v>
      </c>
      <c r="F15" s="169">
        <v>13.522</v>
      </c>
      <c r="G15" s="169">
        <v>13.522</v>
      </c>
      <c r="H15" s="169">
        <v>13.522</v>
      </c>
      <c r="I15" s="169">
        <v>13.522</v>
      </c>
      <c r="J15" s="232">
        <v>13.522</v>
      </c>
      <c r="K15" s="232">
        <v>13.522</v>
      </c>
      <c r="L15" s="232">
        <v>13.522</v>
      </c>
      <c r="M15" s="232">
        <v>13.522</v>
      </c>
      <c r="N15" s="232">
        <v>13.522</v>
      </c>
      <c r="O15" s="232">
        <v>13.522</v>
      </c>
      <c r="P15" s="232">
        <v>13.522</v>
      </c>
      <c r="Q15" s="232">
        <v>13.522</v>
      </c>
      <c r="R15" s="232">
        <v>13.522</v>
      </c>
      <c r="S15" s="232">
        <v>13.522</v>
      </c>
      <c r="T15" s="232">
        <v>13.522</v>
      </c>
      <c r="U15" s="232">
        <v>13.522</v>
      </c>
      <c r="V15" s="140">
        <v>13.522</v>
      </c>
      <c r="W15" s="140">
        <v>13.522</v>
      </c>
      <c r="X15" s="140">
        <v>13.522</v>
      </c>
      <c r="Y15" s="140">
        <v>13.522</v>
      </c>
      <c r="Z15" s="140">
        <v>13.522</v>
      </c>
      <c r="AA15" s="140">
        <v>13.522</v>
      </c>
      <c r="AB15" s="140">
        <v>13.522</v>
      </c>
      <c r="AC15" s="140">
        <v>13.522</v>
      </c>
      <c r="AD15" s="140">
        <v>13.522</v>
      </c>
      <c r="AE15" s="140">
        <v>13.522</v>
      </c>
      <c r="AF15" s="140">
        <v>13.522</v>
      </c>
      <c r="AG15" s="140">
        <v>13.522</v>
      </c>
      <c r="AH15" s="140">
        <v>13.522</v>
      </c>
      <c r="AI15" s="140">
        <v>186.33199999999999</v>
      </c>
      <c r="AJ15" s="140">
        <v>186.33199999999999</v>
      </c>
      <c r="AK15" s="140">
        <v>186.33199999999999</v>
      </c>
      <c r="AL15" s="140">
        <v>186.33199999999999</v>
      </c>
      <c r="AM15" s="140">
        <v>186.33199999999999</v>
      </c>
      <c r="AN15" s="140">
        <v>186.33199999999999</v>
      </c>
      <c r="AO15" s="140">
        <v>186.33199999999999</v>
      </c>
      <c r="AP15" s="140">
        <v>186.33199999999999</v>
      </c>
    </row>
    <row r="16" spans="1:42" x14ac:dyDescent="0.2">
      <c r="A16" s="264" t="s">
        <v>206</v>
      </c>
      <c r="B16" s="166">
        <f t="shared" ref="B16:AP16" si="8">B17+B18</f>
        <v>-0.64800000000000013</v>
      </c>
      <c r="C16" s="169">
        <f t="shared" si="8"/>
        <v>-0.70800000000000018</v>
      </c>
      <c r="D16" s="169">
        <f t="shared" si="8"/>
        <v>-2.2130000000000001</v>
      </c>
      <c r="E16" s="169">
        <f t="shared" si="8"/>
        <v>-2.1120000000000001</v>
      </c>
      <c r="F16" s="169">
        <f t="shared" si="8"/>
        <v>-2.2759999999999998</v>
      </c>
      <c r="G16" s="169">
        <f t="shared" si="8"/>
        <v>-2.347</v>
      </c>
      <c r="H16" s="169">
        <f t="shared" si="8"/>
        <v>-2.3889999999999998</v>
      </c>
      <c r="I16" s="169">
        <f t="shared" si="8"/>
        <v>-1.883</v>
      </c>
      <c r="J16" s="232">
        <f t="shared" si="8"/>
        <v>-1.986</v>
      </c>
      <c r="K16" s="232">
        <f t="shared" si="8"/>
        <v>-1.972</v>
      </c>
      <c r="L16" s="232">
        <f t="shared" si="8"/>
        <v>-1.9830000000000001</v>
      </c>
      <c r="M16" s="232">
        <f t="shared" si="8"/>
        <v>-2.145</v>
      </c>
      <c r="N16" s="232">
        <f t="shared" si="8"/>
        <v>-2.2149999999999999</v>
      </c>
      <c r="O16" s="232">
        <f t="shared" si="8"/>
        <v>-2.1930000000000001</v>
      </c>
      <c r="P16" s="232">
        <f t="shared" si="8"/>
        <v>-2.194</v>
      </c>
      <c r="Q16" s="232">
        <f t="shared" si="8"/>
        <v>-2.1989999999999998</v>
      </c>
      <c r="R16" s="232">
        <f t="shared" si="8"/>
        <v>-2.109</v>
      </c>
      <c r="S16" s="232">
        <f t="shared" si="8"/>
        <v>-2.3220000000000001</v>
      </c>
      <c r="T16" s="232">
        <f t="shared" si="8"/>
        <v>-3.6320000000000001</v>
      </c>
      <c r="U16" s="232">
        <f t="shared" si="8"/>
        <v>-3.5579999999999998</v>
      </c>
      <c r="V16" s="140">
        <f t="shared" si="8"/>
        <v>-3.6030000000000002</v>
      </c>
      <c r="W16" s="140">
        <f t="shared" si="8"/>
        <v>-3.5680000000000001</v>
      </c>
      <c r="X16" s="140">
        <f t="shared" si="8"/>
        <v>-3.4980000000000002</v>
      </c>
      <c r="Y16" s="140">
        <f t="shared" si="8"/>
        <v>-3.383</v>
      </c>
      <c r="Z16" s="140">
        <f t="shared" si="8"/>
        <v>-3.0649999999999999</v>
      </c>
      <c r="AA16" s="140">
        <f t="shared" si="8"/>
        <v>-2.911</v>
      </c>
      <c r="AB16" s="140">
        <f t="shared" si="8"/>
        <v>-2.9809999999999999</v>
      </c>
      <c r="AC16" s="140">
        <f t="shared" si="8"/>
        <v>-2.609</v>
      </c>
      <c r="AD16" s="140">
        <f t="shared" si="8"/>
        <v>-2.4260000000000002</v>
      </c>
      <c r="AE16" s="140">
        <f t="shared" si="8"/>
        <v>-2.3010000000000002</v>
      </c>
      <c r="AF16" s="140">
        <f t="shared" si="8"/>
        <v>-2.2949999999999999</v>
      </c>
      <c r="AG16" s="140">
        <f t="shared" si="8"/>
        <v>-2.61</v>
      </c>
      <c r="AH16" s="140">
        <f t="shared" si="8"/>
        <v>-2.7909999999999999</v>
      </c>
      <c r="AI16" s="140">
        <f t="shared" si="8"/>
        <v>-2.72</v>
      </c>
      <c r="AJ16" s="140">
        <f t="shared" si="8"/>
        <v>-2.6059999999999999</v>
      </c>
      <c r="AK16" s="140">
        <f t="shared" si="8"/>
        <v>-2.9079999999999999</v>
      </c>
      <c r="AL16" s="140">
        <f t="shared" si="8"/>
        <v>-2.9780000000000002</v>
      </c>
      <c r="AM16" s="140">
        <f t="shared" si="8"/>
        <v>-2.9169999999999998</v>
      </c>
      <c r="AN16" s="140">
        <f t="shared" si="8"/>
        <v>-2.9649999999999999</v>
      </c>
      <c r="AO16" s="140">
        <f t="shared" si="8"/>
        <v>-2.9820000000000002</v>
      </c>
      <c r="AP16" s="140">
        <f t="shared" si="8"/>
        <v>-3.0609999999999999</v>
      </c>
    </row>
    <row r="17" spans="1:42" ht="14.25" hidden="1" customHeight="1" outlineLevel="1" x14ac:dyDescent="0.2">
      <c r="A17" s="145" t="s">
        <v>205</v>
      </c>
      <c r="B17" s="166">
        <v>1.4279999999999999</v>
      </c>
      <c r="C17" s="169">
        <v>1.3839999999999999</v>
      </c>
      <c r="D17" s="169">
        <v>0</v>
      </c>
      <c r="E17" s="169">
        <v>0</v>
      </c>
      <c r="F17" s="169">
        <v>0</v>
      </c>
      <c r="G17" s="169">
        <v>0</v>
      </c>
      <c r="H17" s="169">
        <v>0</v>
      </c>
      <c r="I17" s="169">
        <v>0</v>
      </c>
      <c r="J17" s="232">
        <v>0</v>
      </c>
      <c r="K17" s="232">
        <v>0</v>
      </c>
      <c r="L17" s="232">
        <v>0</v>
      </c>
      <c r="M17" s="232">
        <v>0</v>
      </c>
      <c r="N17" s="232">
        <v>0</v>
      </c>
      <c r="O17" s="232">
        <v>0</v>
      </c>
      <c r="P17" s="232">
        <v>0</v>
      </c>
      <c r="Q17" s="232">
        <v>0</v>
      </c>
      <c r="R17" s="232">
        <v>0</v>
      </c>
      <c r="S17" s="232">
        <v>0</v>
      </c>
      <c r="T17" s="232">
        <v>0</v>
      </c>
      <c r="U17" s="232">
        <v>0</v>
      </c>
      <c r="V17" s="140">
        <v>0</v>
      </c>
      <c r="W17" s="140">
        <v>0</v>
      </c>
      <c r="X17" s="140">
        <v>0</v>
      </c>
      <c r="Y17" s="140">
        <v>0</v>
      </c>
      <c r="Z17" s="140">
        <v>0</v>
      </c>
      <c r="AA17" s="140">
        <v>0</v>
      </c>
      <c r="AB17" s="140">
        <v>0</v>
      </c>
      <c r="AC17" s="140">
        <v>0</v>
      </c>
      <c r="AD17" s="140">
        <v>0</v>
      </c>
      <c r="AE17" s="140">
        <v>0</v>
      </c>
      <c r="AF17" s="140">
        <v>0</v>
      </c>
      <c r="AG17" s="140">
        <v>0</v>
      </c>
      <c r="AH17" s="140">
        <v>0</v>
      </c>
      <c r="AI17" s="140">
        <v>0</v>
      </c>
      <c r="AJ17" s="140">
        <v>0</v>
      </c>
      <c r="AK17" s="140">
        <v>0</v>
      </c>
      <c r="AL17" s="140">
        <v>0</v>
      </c>
      <c r="AM17" s="140">
        <v>0</v>
      </c>
      <c r="AN17" s="140">
        <v>0</v>
      </c>
      <c r="AO17" s="140">
        <v>0</v>
      </c>
      <c r="AP17" s="140">
        <v>0</v>
      </c>
    </row>
    <row r="18" spans="1:42" collapsed="1" x14ac:dyDescent="0.2">
      <c r="A18" s="145" t="s">
        <v>204</v>
      </c>
      <c r="B18" s="166">
        <v>-2.0760000000000001</v>
      </c>
      <c r="C18" s="169">
        <v>-2.0920000000000001</v>
      </c>
      <c r="D18" s="169">
        <v>-2.2130000000000001</v>
      </c>
      <c r="E18" s="169">
        <v>-2.1120000000000001</v>
      </c>
      <c r="F18" s="169">
        <v>-2.2759999999999998</v>
      </c>
      <c r="G18" s="169">
        <v>-2.347</v>
      </c>
      <c r="H18" s="176">
        <v>-2.3889999999999998</v>
      </c>
      <c r="I18" s="169">
        <v>-1.883</v>
      </c>
      <c r="J18" s="232">
        <v>-1.986</v>
      </c>
      <c r="K18" s="232">
        <v>-1.972</v>
      </c>
      <c r="L18" s="232">
        <v>-1.9830000000000001</v>
      </c>
      <c r="M18" s="232">
        <v>-2.145</v>
      </c>
      <c r="N18" s="232">
        <v>-2.2149999999999999</v>
      </c>
      <c r="O18" s="232">
        <v>-2.1930000000000001</v>
      </c>
      <c r="P18" s="232">
        <v>-2.194</v>
      </c>
      <c r="Q18" s="232">
        <v>-2.1989999999999998</v>
      </c>
      <c r="R18" s="232">
        <v>-2.109</v>
      </c>
      <c r="S18" s="232">
        <v>-2.3220000000000001</v>
      </c>
      <c r="T18" s="232">
        <v>-3.6320000000000001</v>
      </c>
      <c r="U18" s="232">
        <v>-3.5579999999999998</v>
      </c>
      <c r="V18" s="140">
        <v>-3.6030000000000002</v>
      </c>
      <c r="W18" s="140">
        <v>-3.5680000000000001</v>
      </c>
      <c r="X18" s="140">
        <v>-3.4980000000000002</v>
      </c>
      <c r="Y18" s="140">
        <v>-3.383</v>
      </c>
      <c r="Z18" s="140">
        <v>-3.0649999999999999</v>
      </c>
      <c r="AA18" s="140">
        <v>-2.911</v>
      </c>
      <c r="AB18" s="140">
        <v>-2.9809999999999999</v>
      </c>
      <c r="AC18" s="140">
        <v>-2.609</v>
      </c>
      <c r="AD18" s="140">
        <v>-2.4260000000000002</v>
      </c>
      <c r="AE18" s="140">
        <v>-2.3010000000000002</v>
      </c>
      <c r="AF18" s="140">
        <v>-2.2949999999999999</v>
      </c>
      <c r="AG18" s="140">
        <v>-2.61</v>
      </c>
      <c r="AH18" s="140">
        <v>-2.7909999999999999</v>
      </c>
      <c r="AI18" s="140">
        <v>-2.72</v>
      </c>
      <c r="AJ18" s="140">
        <v>-2.6059999999999999</v>
      </c>
      <c r="AK18" s="140">
        <v>-2.9079999999999999</v>
      </c>
      <c r="AL18" s="140">
        <v>-2.9780000000000002</v>
      </c>
      <c r="AM18" s="140">
        <v>-2.9169999999999998</v>
      </c>
      <c r="AN18" s="140">
        <v>-2.9649999999999999</v>
      </c>
      <c r="AO18" s="140">
        <v>-2.9820000000000002</v>
      </c>
      <c r="AP18" s="140">
        <v>-3.0609999999999999</v>
      </c>
    </row>
    <row r="19" spans="1:42" x14ac:dyDescent="0.2">
      <c r="A19" s="145" t="s">
        <v>203</v>
      </c>
      <c r="B19" s="166">
        <f>-3.529-32.285</f>
        <v>-35.813999999999993</v>
      </c>
      <c r="C19" s="169">
        <f>-3.529-30.275</f>
        <v>-33.804000000000002</v>
      </c>
      <c r="D19" s="169">
        <f>-3.529-30.397</f>
        <v>-33.926000000000002</v>
      </c>
      <c r="E19" s="169">
        <f>-3.529-28.929</f>
        <v>-32.457999999999998</v>
      </c>
      <c r="F19" s="169">
        <f>-3.529-33.225</f>
        <v>-36.754000000000005</v>
      </c>
      <c r="G19" s="169">
        <f>-3.529-31.576</f>
        <v>-35.105000000000004</v>
      </c>
      <c r="H19" s="169">
        <f>-31.445-3.529</f>
        <v>-34.974000000000004</v>
      </c>
      <c r="I19" s="169">
        <f>-3.529-30.045</f>
        <v>-33.573999999999998</v>
      </c>
      <c r="J19" s="232">
        <f>-3.529-29.145</f>
        <v>-32.673999999999999</v>
      </c>
      <c r="K19" s="232">
        <f>-3.529-27.564</f>
        <v>-31.093</v>
      </c>
      <c r="L19" s="232">
        <f>-3.529-31.439</f>
        <v>-34.968000000000004</v>
      </c>
      <c r="M19" s="232">
        <f>-3.529-29.655</f>
        <v>-33.183999999999997</v>
      </c>
      <c r="N19" s="232">
        <f>-3.529-29.945</f>
        <v>-33.474000000000004</v>
      </c>
      <c r="O19" s="232">
        <f>-3.529-32.146</f>
        <v>-35.674999999999997</v>
      </c>
      <c r="P19" s="232">
        <f>-3.529-36.013</f>
        <v>-39.542000000000002</v>
      </c>
      <c r="Q19" s="232">
        <f>-3.529-34.373</f>
        <v>-37.902000000000001</v>
      </c>
      <c r="R19" s="232">
        <f>-3.529-34.028</f>
        <v>-37.557000000000002</v>
      </c>
      <c r="S19" s="232">
        <f>-3.529-33.926</f>
        <v>-37.454999999999998</v>
      </c>
      <c r="T19" s="232">
        <f>-3.529-33.222</f>
        <v>-36.751000000000005</v>
      </c>
      <c r="U19" s="232">
        <f>-3.529-31.925</f>
        <v>-35.454000000000001</v>
      </c>
      <c r="V19" s="140">
        <f>-3.529-31.47</f>
        <v>-34.998999999999995</v>
      </c>
      <c r="W19" s="140">
        <f>-3.529-30.522</f>
        <v>-34.051000000000002</v>
      </c>
      <c r="X19" s="140">
        <f>-39.116-3.529</f>
        <v>-42.644999999999996</v>
      </c>
      <c r="Y19" s="140">
        <f>-3.529-38.654</f>
        <v>-42.183000000000007</v>
      </c>
      <c r="Z19" s="140">
        <f>-3.529-38.408</f>
        <v>-41.936999999999998</v>
      </c>
      <c r="AA19" s="140">
        <f>-3.529-37.613</f>
        <v>-41.141999999999996</v>
      </c>
      <c r="AB19" s="140">
        <f>-3.529-41.351</f>
        <v>-44.879999999999995</v>
      </c>
      <c r="AC19" s="140">
        <f>-41.79-3.529</f>
        <v>-45.319000000000003</v>
      </c>
      <c r="AD19" s="140">
        <f>-37.153-3.529</f>
        <v>-40.682000000000002</v>
      </c>
      <c r="AE19" s="140">
        <f>-35.495-3.529</f>
        <v>-39.024000000000001</v>
      </c>
      <c r="AF19" s="140">
        <f>-37.153-3.529</f>
        <v>-40.682000000000002</v>
      </c>
      <c r="AG19" s="140">
        <f>-3.529-37.436</f>
        <v>-40.965000000000003</v>
      </c>
      <c r="AH19" s="140">
        <f>-4.931-37.728</f>
        <v>-42.658999999999999</v>
      </c>
      <c r="AI19" s="140">
        <f>-7.313-52.258</f>
        <v>-59.571000000000005</v>
      </c>
      <c r="AJ19" s="140">
        <f>-8.069-65.42</f>
        <v>-73.489000000000004</v>
      </c>
      <c r="AK19" s="140">
        <f>-8.069-63.44</f>
        <v>-71.509</v>
      </c>
      <c r="AL19" s="140">
        <f>-8.069-58.99</f>
        <v>-67.058999999999997</v>
      </c>
      <c r="AM19" s="140">
        <f>-8.069-62.817</f>
        <v>-70.885999999999996</v>
      </c>
      <c r="AN19" s="140">
        <f>-71.873-8.069</f>
        <v>-79.942000000000007</v>
      </c>
      <c r="AO19" s="140">
        <f>-72.606-8.069</f>
        <v>-80.674999999999997</v>
      </c>
      <c r="AP19" s="140">
        <f>-67.47-8.069</f>
        <v>-75.539000000000001</v>
      </c>
    </row>
    <row r="20" spans="1:42" x14ac:dyDescent="0.2">
      <c r="A20" s="145" t="s">
        <v>197</v>
      </c>
      <c r="B20" s="166">
        <v>0</v>
      </c>
      <c r="C20" s="169">
        <v>0</v>
      </c>
      <c r="D20" s="169">
        <v>0</v>
      </c>
      <c r="E20" s="169">
        <v>0</v>
      </c>
      <c r="F20" s="169">
        <v>0</v>
      </c>
      <c r="G20" s="169">
        <v>0</v>
      </c>
      <c r="H20" s="169">
        <v>0</v>
      </c>
      <c r="I20" s="169">
        <v>0</v>
      </c>
      <c r="J20" s="232">
        <v>0</v>
      </c>
      <c r="K20" s="232">
        <v>0</v>
      </c>
      <c r="L20" s="232">
        <v>0</v>
      </c>
      <c r="M20" s="232">
        <v>0</v>
      </c>
      <c r="N20" s="232">
        <v>0</v>
      </c>
      <c r="O20" s="232">
        <v>0</v>
      </c>
      <c r="P20" s="232">
        <v>0</v>
      </c>
      <c r="Q20" s="232">
        <v>0</v>
      </c>
      <c r="R20" s="232">
        <v>26.157</v>
      </c>
      <c r="S20" s="232">
        <v>25.556000000000001</v>
      </c>
      <c r="T20" s="232">
        <v>71.561999999999998</v>
      </c>
      <c r="U20" s="232">
        <v>54.265000000000001</v>
      </c>
      <c r="V20" s="140">
        <v>47.067999999999998</v>
      </c>
      <c r="W20" s="140">
        <v>62.029000000000003</v>
      </c>
      <c r="X20" s="140">
        <v>27.905000000000001</v>
      </c>
      <c r="Y20" s="140">
        <v>25.849</v>
      </c>
      <c r="Z20" s="140">
        <v>26.184000000000001</v>
      </c>
      <c r="AA20" s="140">
        <v>25.986999999999998</v>
      </c>
      <c r="AB20" s="140">
        <v>26.806000000000001</v>
      </c>
      <c r="AC20" s="140">
        <v>27.398</v>
      </c>
      <c r="AD20" s="140">
        <v>27.911000000000001</v>
      </c>
      <c r="AE20" s="140">
        <v>27.402000000000001</v>
      </c>
      <c r="AF20" s="140">
        <v>28.797999999999998</v>
      </c>
      <c r="AG20" s="140">
        <v>29.009</v>
      </c>
      <c r="AH20" s="140">
        <v>29.100999999999999</v>
      </c>
      <c r="AI20" s="140">
        <v>29.8</v>
      </c>
      <c r="AJ20" s="140">
        <v>38.479999999999997</v>
      </c>
      <c r="AK20" s="140">
        <v>38.409999999999997</v>
      </c>
      <c r="AL20" s="140">
        <v>40.893999999999998</v>
      </c>
      <c r="AM20" s="140">
        <v>42.115000000000002</v>
      </c>
      <c r="AN20" s="140">
        <v>43.667999999999999</v>
      </c>
      <c r="AO20" s="140">
        <v>44.387</v>
      </c>
      <c r="AP20" s="140">
        <v>44.567999999999998</v>
      </c>
    </row>
    <row r="21" spans="1:42" x14ac:dyDescent="0.2">
      <c r="A21" s="145" t="s">
        <v>202</v>
      </c>
      <c r="B21" s="166">
        <v>-3.7269999999999999</v>
      </c>
      <c r="C21" s="169">
        <v>-2.286</v>
      </c>
      <c r="D21" s="169">
        <v>-3.0129999999999999</v>
      </c>
      <c r="E21" s="169">
        <v>-6.0629999999999997</v>
      </c>
      <c r="F21" s="169">
        <v>-6.0750000000000002</v>
      </c>
      <c r="G21" s="169">
        <v>-6.1</v>
      </c>
      <c r="H21" s="169">
        <v>0</v>
      </c>
      <c r="I21" s="169">
        <v>0</v>
      </c>
      <c r="J21" s="232">
        <v>0</v>
      </c>
      <c r="K21" s="232">
        <v>0</v>
      </c>
      <c r="L21" s="232">
        <v>0</v>
      </c>
      <c r="M21" s="232">
        <v>0</v>
      </c>
      <c r="N21" s="232">
        <v>0</v>
      </c>
      <c r="O21" s="232">
        <v>0</v>
      </c>
      <c r="P21" s="232">
        <v>0</v>
      </c>
      <c r="Q21" s="232">
        <v>0</v>
      </c>
      <c r="R21" s="232">
        <v>0</v>
      </c>
      <c r="S21" s="232">
        <v>0</v>
      </c>
      <c r="T21" s="232">
        <v>0</v>
      </c>
      <c r="U21" s="232">
        <v>0</v>
      </c>
      <c r="V21" s="140">
        <v>0</v>
      </c>
      <c r="W21" s="140">
        <v>0</v>
      </c>
      <c r="X21" s="140">
        <v>0</v>
      </c>
      <c r="Y21" s="140">
        <v>0</v>
      </c>
      <c r="Z21" s="140">
        <v>0</v>
      </c>
      <c r="AA21" s="140">
        <v>0</v>
      </c>
      <c r="AB21" s="140">
        <v>0</v>
      </c>
      <c r="AC21" s="140">
        <v>0</v>
      </c>
      <c r="AD21" s="140">
        <v>0</v>
      </c>
      <c r="AE21" s="140">
        <v>0</v>
      </c>
      <c r="AF21" s="140">
        <v>-47.002000000000002</v>
      </c>
      <c r="AG21" s="140">
        <v>-45.976999999999997</v>
      </c>
      <c r="AH21" s="140">
        <v>-46.329000000000001</v>
      </c>
      <c r="AI21" s="140">
        <v>-47.061</v>
      </c>
      <c r="AJ21" s="140">
        <v>-51.667000000000002</v>
      </c>
      <c r="AK21" s="140">
        <v>-50.591000000000001</v>
      </c>
      <c r="AL21" s="140">
        <v>-53.305</v>
      </c>
      <c r="AM21" s="140">
        <v>-52.256</v>
      </c>
      <c r="AN21" s="140">
        <v>-60.598999999999997</v>
      </c>
      <c r="AO21" s="140">
        <v>-59.244</v>
      </c>
      <c r="AP21" s="140">
        <v>-64.263000000000005</v>
      </c>
    </row>
    <row r="22" spans="1:42" x14ac:dyDescent="0.2">
      <c r="A22" s="145" t="s">
        <v>259</v>
      </c>
      <c r="B22" s="166"/>
      <c r="C22" s="169"/>
      <c r="D22" s="169"/>
      <c r="E22" s="169"/>
      <c r="F22" s="169"/>
      <c r="G22" s="169"/>
      <c r="H22" s="169"/>
      <c r="I22" s="169"/>
      <c r="J22" s="232">
        <v>0</v>
      </c>
      <c r="K22" s="232">
        <v>0</v>
      </c>
      <c r="L22" s="232">
        <v>0</v>
      </c>
      <c r="M22" s="232">
        <v>0</v>
      </c>
      <c r="N22" s="232">
        <v>0</v>
      </c>
      <c r="O22" s="232">
        <v>0</v>
      </c>
      <c r="P22" s="232">
        <v>0</v>
      </c>
      <c r="Q22" s="232">
        <v>0</v>
      </c>
      <c r="R22" s="232">
        <v>0</v>
      </c>
      <c r="S22" s="232">
        <v>0</v>
      </c>
      <c r="T22" s="232">
        <v>0</v>
      </c>
      <c r="U22" s="232">
        <v>0</v>
      </c>
      <c r="V22" s="140">
        <v>-2.4E-2</v>
      </c>
      <c r="W22" s="140">
        <v>-9.2999999999999999E-2</v>
      </c>
      <c r="X22" s="140">
        <v>-0.09</v>
      </c>
      <c r="Y22" s="140">
        <v>-0.33700000000000002</v>
      </c>
      <c r="Z22" s="140">
        <v>-0.13</v>
      </c>
      <c r="AA22" s="140">
        <v>-7.0999999999999994E-2</v>
      </c>
      <c r="AB22" s="140">
        <v>-0.41799999999999998</v>
      </c>
      <c r="AC22" s="140">
        <v>-0.48499999999999999</v>
      </c>
      <c r="AD22" s="140">
        <v>-0.29599999999999999</v>
      </c>
      <c r="AE22" s="140">
        <v>-0.54400000000000004</v>
      </c>
      <c r="AF22" s="140">
        <v>-0.90700000000000003</v>
      </c>
      <c r="AG22" s="140">
        <v>-1.9810000000000001</v>
      </c>
      <c r="AH22" s="140">
        <v>-1.4930000000000001</v>
      </c>
      <c r="AI22" s="140">
        <v>-3.8719999999999999</v>
      </c>
      <c r="AJ22" s="140">
        <v>-5.4260000000000002</v>
      </c>
      <c r="AK22" s="140">
        <v>-5.34</v>
      </c>
      <c r="AL22" s="140">
        <v>-5.7770000000000001</v>
      </c>
      <c r="AM22" s="140">
        <v>-4.95</v>
      </c>
      <c r="AN22" s="140">
        <v>-3.5750000000000002</v>
      </c>
      <c r="AO22" s="140">
        <v>-1.619</v>
      </c>
      <c r="AP22" s="140">
        <v>-1.1830000000000001</v>
      </c>
    </row>
    <row r="23" spans="1:42" x14ac:dyDescent="0.2">
      <c r="A23" s="264" t="s">
        <v>201</v>
      </c>
      <c r="B23" s="166">
        <v>-2.8079999999999998</v>
      </c>
      <c r="C23" s="169">
        <v>-3.9590000000000001</v>
      </c>
      <c r="D23" s="169">
        <v>0</v>
      </c>
      <c r="E23" s="169">
        <v>0</v>
      </c>
      <c r="F23" s="169">
        <v>0</v>
      </c>
      <c r="G23" s="175">
        <v>0</v>
      </c>
      <c r="H23" s="169">
        <v>0</v>
      </c>
      <c r="I23" s="169">
        <v>0</v>
      </c>
      <c r="J23" s="232">
        <v>0</v>
      </c>
      <c r="K23" s="232">
        <v>0</v>
      </c>
      <c r="L23" s="232">
        <v>0</v>
      </c>
      <c r="M23" s="232">
        <v>0</v>
      </c>
      <c r="N23" s="232">
        <v>-0.127</v>
      </c>
      <c r="O23" s="232">
        <v>0</v>
      </c>
      <c r="P23" s="232">
        <v>0</v>
      </c>
      <c r="Q23" s="232">
        <v>-4.3280000000000003</v>
      </c>
      <c r="R23" s="232">
        <v>-5.6479999999999997</v>
      </c>
      <c r="S23" s="232">
        <v>-8.9139999999999997</v>
      </c>
      <c r="T23" s="232">
        <v>0</v>
      </c>
      <c r="U23" s="232">
        <v>0</v>
      </c>
      <c r="V23" s="140">
        <v>0</v>
      </c>
      <c r="W23" s="140">
        <v>0</v>
      </c>
      <c r="X23" s="140">
        <v>0</v>
      </c>
      <c r="Y23" s="140">
        <v>-0.55600000000000005</v>
      </c>
      <c r="Z23" s="140">
        <v>-0.35</v>
      </c>
      <c r="AA23" s="140">
        <v>0</v>
      </c>
      <c r="AB23" s="140">
        <v>0</v>
      </c>
      <c r="AC23" s="140">
        <v>0</v>
      </c>
      <c r="AD23" s="140">
        <v>0</v>
      </c>
      <c r="AE23" s="140">
        <v>0</v>
      </c>
      <c r="AF23" s="140">
        <v>0</v>
      </c>
      <c r="AG23" s="140">
        <v>-0.72299999999999998</v>
      </c>
      <c r="AH23" s="140">
        <v>0</v>
      </c>
      <c r="AI23" s="140">
        <v>0</v>
      </c>
      <c r="AJ23" s="140">
        <v>0</v>
      </c>
      <c r="AK23" s="140">
        <v>-2.2770000000000001</v>
      </c>
      <c r="AL23" s="140">
        <v>0</v>
      </c>
      <c r="AM23" s="140">
        <v>-1.5389999999999999</v>
      </c>
      <c r="AN23" s="140">
        <v>0</v>
      </c>
      <c r="AO23" s="140">
        <v>-1.919</v>
      </c>
      <c r="AP23" s="140">
        <v>-4.7300000000000004</v>
      </c>
    </row>
    <row r="24" spans="1:42" x14ac:dyDescent="0.2">
      <c r="A24" s="174" t="s">
        <v>200</v>
      </c>
      <c r="B24" s="173">
        <v>0</v>
      </c>
      <c r="C24" s="173">
        <v>0</v>
      </c>
      <c r="D24" s="173">
        <v>0</v>
      </c>
      <c r="E24" s="173">
        <v>0</v>
      </c>
      <c r="F24" s="173">
        <v>0</v>
      </c>
      <c r="G24" s="173">
        <v>0</v>
      </c>
      <c r="H24" s="173">
        <v>0</v>
      </c>
      <c r="I24" s="173">
        <v>0</v>
      </c>
      <c r="J24" s="230">
        <v>0</v>
      </c>
      <c r="K24" s="230">
        <v>0</v>
      </c>
      <c r="L24" s="230">
        <v>0</v>
      </c>
      <c r="M24" s="230">
        <v>0</v>
      </c>
      <c r="N24" s="230">
        <v>0</v>
      </c>
      <c r="O24" s="230">
        <v>0</v>
      </c>
      <c r="P24" s="230">
        <v>0</v>
      </c>
      <c r="Q24" s="230">
        <v>0</v>
      </c>
      <c r="R24" s="230">
        <f t="shared" ref="R24:AA24" si="9">R26</f>
        <v>3.8119999999999998</v>
      </c>
      <c r="S24" s="230">
        <f t="shared" si="9"/>
        <v>4.8070000000000004</v>
      </c>
      <c r="T24" s="230">
        <f t="shared" si="9"/>
        <v>14.614000000000001</v>
      </c>
      <c r="U24" s="230">
        <f t="shared" si="9"/>
        <v>4.8739999999999997</v>
      </c>
      <c r="V24" s="231">
        <f t="shared" si="9"/>
        <v>5.8490000000000002</v>
      </c>
      <c r="W24" s="231">
        <f t="shared" si="9"/>
        <v>13.808</v>
      </c>
      <c r="X24" s="231">
        <f t="shared" si="9"/>
        <v>5.95</v>
      </c>
      <c r="Y24" s="231">
        <f t="shared" si="9"/>
        <v>5.0949999999999998</v>
      </c>
      <c r="Z24" s="231">
        <f t="shared" si="9"/>
        <v>5.4509999999999996</v>
      </c>
      <c r="AA24" s="231">
        <f t="shared" si="9"/>
        <v>5.524</v>
      </c>
      <c r="AB24" s="231">
        <f t="shared" ref="AB24:AP24" si="10">AB26+AB25</f>
        <v>87.480999999999995</v>
      </c>
      <c r="AC24" s="231">
        <f t="shared" si="10"/>
        <v>87.662000000000006</v>
      </c>
      <c r="AD24" s="231">
        <f t="shared" si="10"/>
        <v>87.772000000000006</v>
      </c>
      <c r="AE24" s="231">
        <f t="shared" si="10"/>
        <v>87.673000000000002</v>
      </c>
      <c r="AF24" s="231">
        <f t="shared" si="10"/>
        <v>87.906999999999996</v>
      </c>
      <c r="AG24" s="231">
        <f t="shared" si="10"/>
        <v>87.885000000000005</v>
      </c>
      <c r="AH24" s="231">
        <f t="shared" si="10"/>
        <v>87.888000000000005</v>
      </c>
      <c r="AI24" s="231">
        <f t="shared" si="10"/>
        <v>86.022000000000006</v>
      </c>
      <c r="AJ24" s="231">
        <f t="shared" si="10"/>
        <v>86.534000000000006</v>
      </c>
      <c r="AK24" s="231">
        <f t="shared" si="10"/>
        <v>85.834000000000003</v>
      </c>
      <c r="AL24" s="231">
        <f t="shared" si="10"/>
        <v>84.272000000000006</v>
      </c>
      <c r="AM24" s="231">
        <f t="shared" si="10"/>
        <v>84.534999999999997</v>
      </c>
      <c r="AN24" s="231">
        <f t="shared" si="10"/>
        <v>385.10700000000003</v>
      </c>
      <c r="AO24" s="231">
        <f t="shared" si="10"/>
        <v>385.31099999999998</v>
      </c>
      <c r="AP24" s="231">
        <f t="shared" si="10"/>
        <v>385.04300000000001</v>
      </c>
    </row>
    <row r="25" spans="1:42" x14ac:dyDescent="0.2">
      <c r="A25" s="145" t="s">
        <v>306</v>
      </c>
      <c r="B25" s="5"/>
      <c r="C25" s="5"/>
      <c r="D25" s="5"/>
      <c r="E25" s="5"/>
      <c r="F25" s="5"/>
      <c r="G25" s="5"/>
      <c r="H25" s="5"/>
      <c r="I25" s="5"/>
      <c r="J25" s="297"/>
      <c r="K25" s="297"/>
      <c r="L25" s="297"/>
      <c r="M25" s="297"/>
      <c r="N25" s="297"/>
      <c r="O25" s="297"/>
      <c r="P25" s="297"/>
      <c r="Q25" s="297"/>
      <c r="R25" s="297"/>
      <c r="S25" s="297"/>
      <c r="T25" s="297">
        <v>0</v>
      </c>
      <c r="U25" s="297">
        <v>0</v>
      </c>
      <c r="V25" s="134">
        <v>0</v>
      </c>
      <c r="W25" s="134">
        <v>0</v>
      </c>
      <c r="X25" s="134">
        <v>0</v>
      </c>
      <c r="Y25" s="134">
        <v>0</v>
      </c>
      <c r="Z25" s="134">
        <v>0</v>
      </c>
      <c r="AA25" s="134">
        <v>0</v>
      </c>
      <c r="AB25" s="134">
        <v>82</v>
      </c>
      <c r="AC25" s="134">
        <v>82</v>
      </c>
      <c r="AD25" s="134">
        <v>82</v>
      </c>
      <c r="AE25" s="134">
        <v>82</v>
      </c>
      <c r="AF25" s="134">
        <v>82</v>
      </c>
      <c r="AG25" s="134">
        <v>82</v>
      </c>
      <c r="AH25" s="134">
        <v>82</v>
      </c>
      <c r="AI25" s="134">
        <v>82</v>
      </c>
      <c r="AJ25" s="134">
        <v>82</v>
      </c>
      <c r="AK25" s="134">
        <v>82</v>
      </c>
      <c r="AL25" s="134">
        <v>82</v>
      </c>
      <c r="AM25" s="134">
        <v>82</v>
      </c>
      <c r="AN25" s="134">
        <v>382</v>
      </c>
      <c r="AO25" s="134">
        <v>382</v>
      </c>
      <c r="AP25" s="134">
        <v>382</v>
      </c>
    </row>
    <row r="26" spans="1:42" x14ac:dyDescent="0.2">
      <c r="A26" s="145" t="s">
        <v>197</v>
      </c>
      <c r="B26" s="172">
        <v>0</v>
      </c>
      <c r="C26" s="260">
        <v>0</v>
      </c>
      <c r="D26" s="260">
        <v>0</v>
      </c>
      <c r="E26" s="260">
        <v>0</v>
      </c>
      <c r="F26" s="260">
        <v>0</v>
      </c>
      <c r="G26" s="260">
        <v>0</v>
      </c>
      <c r="H26" s="260">
        <v>0</v>
      </c>
      <c r="I26" s="260">
        <v>0</v>
      </c>
      <c r="J26" s="232">
        <v>0</v>
      </c>
      <c r="K26" s="232">
        <v>0</v>
      </c>
      <c r="L26" s="232">
        <v>0</v>
      </c>
      <c r="M26" s="232">
        <v>0</v>
      </c>
      <c r="N26" s="232">
        <v>0</v>
      </c>
      <c r="O26" s="232">
        <v>0</v>
      </c>
      <c r="P26" s="232">
        <v>0</v>
      </c>
      <c r="Q26" s="232">
        <v>0</v>
      </c>
      <c r="R26" s="232">
        <v>3.8119999999999998</v>
      </c>
      <c r="S26" s="232">
        <v>4.8070000000000004</v>
      </c>
      <c r="T26" s="232">
        <v>14.614000000000001</v>
      </c>
      <c r="U26" s="232">
        <v>4.8739999999999997</v>
      </c>
      <c r="V26" s="140">
        <v>5.8490000000000002</v>
      </c>
      <c r="W26" s="140">
        <v>13.808</v>
      </c>
      <c r="X26" s="140">
        <v>5.95</v>
      </c>
      <c r="Y26" s="140">
        <v>5.0949999999999998</v>
      </c>
      <c r="Z26" s="140">
        <v>5.4509999999999996</v>
      </c>
      <c r="AA26" s="140">
        <v>5.524</v>
      </c>
      <c r="AB26" s="140">
        <v>5.4809999999999999</v>
      </c>
      <c r="AC26" s="140">
        <v>5.6619999999999999</v>
      </c>
      <c r="AD26" s="140">
        <v>5.7720000000000002</v>
      </c>
      <c r="AE26" s="140">
        <v>5.673</v>
      </c>
      <c r="AF26" s="140">
        <v>5.907</v>
      </c>
      <c r="AG26" s="140">
        <v>5.8849999999999998</v>
      </c>
      <c r="AH26" s="140">
        <v>5.8879999999999999</v>
      </c>
      <c r="AI26" s="140">
        <v>4.0220000000000002</v>
      </c>
      <c r="AJ26" s="140">
        <v>4.5339999999999998</v>
      </c>
      <c r="AK26" s="140">
        <v>3.8340000000000001</v>
      </c>
      <c r="AL26" s="140">
        <v>2.2719999999999998</v>
      </c>
      <c r="AM26" s="140">
        <v>2.5350000000000001</v>
      </c>
      <c r="AN26" s="140">
        <v>3.1070000000000002</v>
      </c>
      <c r="AO26" s="140">
        <v>3.3109999999999999</v>
      </c>
      <c r="AP26" s="140">
        <v>3.0430000000000001</v>
      </c>
    </row>
    <row r="27" spans="1:42" x14ac:dyDescent="0.2">
      <c r="A27" s="174" t="s">
        <v>199</v>
      </c>
      <c r="B27" s="173">
        <v>0</v>
      </c>
      <c r="C27" s="173">
        <v>0</v>
      </c>
      <c r="D27" s="173">
        <v>0</v>
      </c>
      <c r="E27" s="173">
        <v>0</v>
      </c>
      <c r="F27" s="173">
        <v>0</v>
      </c>
      <c r="G27" s="173">
        <v>0</v>
      </c>
      <c r="H27" s="173">
        <v>0</v>
      </c>
      <c r="I27" s="173">
        <v>0</v>
      </c>
      <c r="J27" s="230">
        <v>0</v>
      </c>
      <c r="K27" s="230">
        <v>0</v>
      </c>
      <c r="L27" s="230">
        <v>0</v>
      </c>
      <c r="M27" s="230">
        <v>0</v>
      </c>
      <c r="N27" s="230">
        <f>N28</f>
        <v>44.594999999999999</v>
      </c>
      <c r="O27" s="230">
        <f>O28</f>
        <v>44.594999999999999</v>
      </c>
      <c r="P27" s="230">
        <f>P28</f>
        <v>44.594999999999999</v>
      </c>
      <c r="Q27" s="230">
        <f>Q28</f>
        <v>284.59500000000003</v>
      </c>
      <c r="R27" s="230">
        <f t="shared" ref="R27:AP27" si="11">R28+R29</f>
        <v>286.28100000000001</v>
      </c>
      <c r="S27" s="230">
        <f t="shared" si="11"/>
        <v>286.27300000000002</v>
      </c>
      <c r="T27" s="230">
        <f t="shared" si="11"/>
        <v>297.40100000000001</v>
      </c>
      <c r="U27" s="230">
        <f t="shared" si="11"/>
        <v>286.36200000000002</v>
      </c>
      <c r="V27" s="231">
        <f t="shared" si="11"/>
        <v>287.08500000000004</v>
      </c>
      <c r="W27" s="231">
        <f t="shared" si="11"/>
        <v>295.40200000000004</v>
      </c>
      <c r="X27" s="231">
        <f t="shared" si="11"/>
        <v>286.93900000000002</v>
      </c>
      <c r="Y27" s="231">
        <f t="shared" si="11"/>
        <v>287.42500000000001</v>
      </c>
      <c r="Z27" s="231">
        <f t="shared" si="11"/>
        <v>287.27700000000004</v>
      </c>
      <c r="AA27" s="231">
        <f t="shared" si="11"/>
        <v>287.49300000000005</v>
      </c>
      <c r="AB27" s="231">
        <f t="shared" si="11"/>
        <v>510.67500000000001</v>
      </c>
      <c r="AC27" s="231">
        <f t="shared" si="11"/>
        <v>510.67</v>
      </c>
      <c r="AD27" s="231">
        <f t="shared" si="11"/>
        <v>510.95800000000003</v>
      </c>
      <c r="AE27" s="231">
        <f t="shared" si="11"/>
        <v>510.84000000000003</v>
      </c>
      <c r="AF27" s="231">
        <f t="shared" si="11"/>
        <v>511.39000000000004</v>
      </c>
      <c r="AG27" s="231">
        <f t="shared" si="11"/>
        <v>592.03000000000009</v>
      </c>
      <c r="AH27" s="231">
        <f t="shared" si="11"/>
        <v>547.34400000000005</v>
      </c>
      <c r="AI27" s="231">
        <f t="shared" si="11"/>
        <v>547.41500000000008</v>
      </c>
      <c r="AJ27" s="231">
        <f t="shared" si="11"/>
        <v>538.90600000000006</v>
      </c>
      <c r="AK27" s="231">
        <f t="shared" si="11"/>
        <v>527.39800000000002</v>
      </c>
      <c r="AL27" s="231">
        <f t="shared" si="11"/>
        <v>528.20699999999999</v>
      </c>
      <c r="AM27" s="231">
        <f t="shared" si="11"/>
        <v>528.15000000000009</v>
      </c>
      <c r="AN27" s="231">
        <f t="shared" si="11"/>
        <v>528.88200000000006</v>
      </c>
      <c r="AO27" s="231">
        <f t="shared" si="11"/>
        <v>528.93299999999999</v>
      </c>
      <c r="AP27" s="231">
        <f t="shared" si="11"/>
        <v>528.91100000000006</v>
      </c>
    </row>
    <row r="28" spans="1:42" x14ac:dyDescent="0.2">
      <c r="A28" s="145" t="s">
        <v>198</v>
      </c>
      <c r="B28" s="172">
        <v>0</v>
      </c>
      <c r="C28" s="260">
        <v>0</v>
      </c>
      <c r="D28" s="260">
        <v>0</v>
      </c>
      <c r="E28" s="260">
        <v>0</v>
      </c>
      <c r="F28" s="260">
        <v>0</v>
      </c>
      <c r="G28" s="260">
        <v>0</v>
      </c>
      <c r="H28" s="260">
        <v>0</v>
      </c>
      <c r="I28" s="260">
        <v>0</v>
      </c>
      <c r="J28" s="232">
        <v>0</v>
      </c>
      <c r="K28" s="232">
        <v>0</v>
      </c>
      <c r="L28" s="232">
        <v>0</v>
      </c>
      <c r="M28" s="232">
        <v>0</v>
      </c>
      <c r="N28" s="232">
        <v>44.594999999999999</v>
      </c>
      <c r="O28" s="232">
        <v>44.594999999999999</v>
      </c>
      <c r="P28" s="232">
        <v>44.594999999999999</v>
      </c>
      <c r="Q28" s="232">
        <v>284.59500000000003</v>
      </c>
      <c r="R28" s="232">
        <v>284.59500000000003</v>
      </c>
      <c r="S28" s="232">
        <v>284.59500000000003</v>
      </c>
      <c r="T28" s="232">
        <v>284.59500000000003</v>
      </c>
      <c r="U28" s="232">
        <v>284.59500000000003</v>
      </c>
      <c r="V28" s="140">
        <v>284.59500000000003</v>
      </c>
      <c r="W28" s="140">
        <v>284.59500000000003</v>
      </c>
      <c r="X28" s="140">
        <v>284.59500000000003</v>
      </c>
      <c r="Y28" s="140">
        <v>284.59500000000003</v>
      </c>
      <c r="Z28" s="140">
        <v>284.59500000000003</v>
      </c>
      <c r="AA28" s="140">
        <v>284.59500000000003</v>
      </c>
      <c r="AB28" s="140">
        <v>507.51600000000002</v>
      </c>
      <c r="AC28" s="140">
        <v>507.51600000000002</v>
      </c>
      <c r="AD28" s="140">
        <v>507.51600000000002</v>
      </c>
      <c r="AE28" s="140">
        <v>507.51600000000002</v>
      </c>
      <c r="AF28" s="140">
        <v>507.51600000000002</v>
      </c>
      <c r="AG28" s="140">
        <v>587.91600000000005</v>
      </c>
      <c r="AH28" s="140">
        <v>543.32100000000003</v>
      </c>
      <c r="AI28" s="140">
        <v>543.32100000000003</v>
      </c>
      <c r="AJ28" s="140">
        <v>533.42100000000005</v>
      </c>
      <c r="AK28" s="140">
        <v>522.92100000000005</v>
      </c>
      <c r="AL28" s="140">
        <v>522.92100000000005</v>
      </c>
      <c r="AM28" s="140">
        <v>522.92100000000005</v>
      </c>
      <c r="AN28" s="140">
        <v>522.92100000000005</v>
      </c>
      <c r="AO28" s="140">
        <v>522.92100000000005</v>
      </c>
      <c r="AP28" s="140">
        <v>522.92100000000005</v>
      </c>
    </row>
    <row r="29" spans="1:42" x14ac:dyDescent="0.2">
      <c r="A29" s="171" t="s">
        <v>197</v>
      </c>
      <c r="B29" s="260">
        <v>0</v>
      </c>
      <c r="C29" s="260">
        <v>0</v>
      </c>
      <c r="D29" s="260">
        <v>0</v>
      </c>
      <c r="E29" s="260">
        <v>0</v>
      </c>
      <c r="F29" s="260">
        <v>0</v>
      </c>
      <c r="G29" s="262">
        <v>0</v>
      </c>
      <c r="H29" s="260">
        <v>0</v>
      </c>
      <c r="I29" s="260">
        <v>0</v>
      </c>
      <c r="J29" s="232">
        <v>0</v>
      </c>
      <c r="K29" s="232">
        <v>0</v>
      </c>
      <c r="L29" s="232">
        <v>0</v>
      </c>
      <c r="M29" s="232">
        <v>0</v>
      </c>
      <c r="N29" s="232">
        <v>0</v>
      </c>
      <c r="O29" s="232">
        <v>0</v>
      </c>
      <c r="P29" s="232">
        <v>0</v>
      </c>
      <c r="Q29" s="232">
        <v>0</v>
      </c>
      <c r="R29" s="232">
        <v>1.6859999999999999</v>
      </c>
      <c r="S29" s="232">
        <v>1.6779999999999999</v>
      </c>
      <c r="T29" s="232">
        <v>12.805999999999999</v>
      </c>
      <c r="U29" s="232">
        <v>1.7669999999999999</v>
      </c>
      <c r="V29" s="140">
        <v>2.4900000000000002</v>
      </c>
      <c r="W29" s="140">
        <v>10.807</v>
      </c>
      <c r="X29" s="140">
        <v>2.3439999999999999</v>
      </c>
      <c r="Y29" s="140">
        <v>2.83</v>
      </c>
      <c r="Z29" s="140">
        <v>2.6819999999999999</v>
      </c>
      <c r="AA29" s="140">
        <v>2.8980000000000001</v>
      </c>
      <c r="AB29" s="140">
        <v>3.1589999999999998</v>
      </c>
      <c r="AC29" s="140">
        <v>3.1539999999999999</v>
      </c>
      <c r="AD29" s="140">
        <v>3.4420000000000002</v>
      </c>
      <c r="AE29" s="140">
        <v>3.3239999999999998</v>
      </c>
      <c r="AF29" s="140">
        <v>3.8740000000000001</v>
      </c>
      <c r="AG29" s="140">
        <v>4.1139999999999999</v>
      </c>
      <c r="AH29" s="140">
        <v>4.0229999999999997</v>
      </c>
      <c r="AI29" s="140">
        <v>4.0940000000000003</v>
      </c>
      <c r="AJ29" s="140">
        <v>5.4850000000000003</v>
      </c>
      <c r="AK29" s="140">
        <v>4.4770000000000003</v>
      </c>
      <c r="AL29" s="140">
        <v>5.2859999999999996</v>
      </c>
      <c r="AM29" s="140">
        <v>5.2290000000000001</v>
      </c>
      <c r="AN29" s="140">
        <v>5.9610000000000003</v>
      </c>
      <c r="AO29" s="140">
        <v>6.0119999999999996</v>
      </c>
      <c r="AP29" s="140">
        <v>5.99</v>
      </c>
    </row>
    <row r="30" spans="1:42" x14ac:dyDescent="0.2">
      <c r="A30" s="265" t="s">
        <v>196</v>
      </c>
      <c r="B30" s="170">
        <f t="shared" ref="B30:AP30" si="12">B31+B32+B33</f>
        <v>7730.2420000000002</v>
      </c>
      <c r="C30" s="170">
        <f t="shared" si="12"/>
        <v>7602.735999999999</v>
      </c>
      <c r="D30" s="170">
        <f t="shared" si="12"/>
        <v>7862.1279999999997</v>
      </c>
      <c r="E30" s="170">
        <f t="shared" si="12"/>
        <v>7935.1240000000007</v>
      </c>
      <c r="F30" s="170">
        <f t="shared" si="12"/>
        <v>8006.9790000000003</v>
      </c>
      <c r="G30" s="170">
        <f t="shared" si="12"/>
        <v>8127.9870000000001</v>
      </c>
      <c r="H30" s="170">
        <f t="shared" si="12"/>
        <v>8546.482</v>
      </c>
      <c r="I30" s="170">
        <f t="shared" si="12"/>
        <v>8634.1290000000008</v>
      </c>
      <c r="J30" s="233">
        <f t="shared" si="12"/>
        <v>8692.7639999999992</v>
      </c>
      <c r="K30" s="233">
        <f t="shared" si="12"/>
        <v>8607.42</v>
      </c>
      <c r="L30" s="233">
        <f t="shared" si="12"/>
        <v>8677.6239999999998</v>
      </c>
      <c r="M30" s="233">
        <f t="shared" si="12"/>
        <v>8811.5590000000011</v>
      </c>
      <c r="N30" s="233">
        <f t="shared" si="12"/>
        <v>8935.1899999999987</v>
      </c>
      <c r="O30" s="233">
        <f t="shared" si="12"/>
        <v>9126.137999999999</v>
      </c>
      <c r="P30" s="233">
        <f t="shared" si="12"/>
        <v>9185.5390000000007</v>
      </c>
      <c r="Q30" s="233">
        <f t="shared" si="12"/>
        <v>9226.6949999999997</v>
      </c>
      <c r="R30" s="233">
        <f t="shared" si="12"/>
        <v>9301.7349999999988</v>
      </c>
      <c r="S30" s="233">
        <f t="shared" si="12"/>
        <v>8863.2420000000002</v>
      </c>
      <c r="T30" s="233">
        <f t="shared" si="12"/>
        <v>12421.028000000002</v>
      </c>
      <c r="U30" s="233">
        <f t="shared" si="12"/>
        <v>12615.065000000001</v>
      </c>
      <c r="V30" s="118">
        <f t="shared" si="12"/>
        <v>12755.591</v>
      </c>
      <c r="W30" s="118">
        <f t="shared" si="12"/>
        <v>12824.373</v>
      </c>
      <c r="X30" s="118">
        <f t="shared" si="12"/>
        <v>12667.407999999999</v>
      </c>
      <c r="Y30" s="118">
        <f t="shared" si="12"/>
        <v>13843.372999999998</v>
      </c>
      <c r="Z30" s="118">
        <f t="shared" si="12"/>
        <v>14172.548999999999</v>
      </c>
      <c r="AA30" s="118">
        <f t="shared" si="12"/>
        <v>14283.739</v>
      </c>
      <c r="AB30" s="298">
        <f t="shared" si="12"/>
        <v>14653.058999999999</v>
      </c>
      <c r="AC30" s="298">
        <f t="shared" si="12"/>
        <v>14622.298999999999</v>
      </c>
      <c r="AD30" s="298">
        <f t="shared" si="12"/>
        <v>14838.351999999999</v>
      </c>
      <c r="AE30" s="298">
        <f t="shared" si="12"/>
        <v>14919.022999999999</v>
      </c>
      <c r="AF30" s="298">
        <f t="shared" si="12"/>
        <v>15337.162</v>
      </c>
      <c r="AG30" s="298">
        <f t="shared" si="12"/>
        <v>15427.769</v>
      </c>
      <c r="AH30" s="298">
        <f t="shared" si="12"/>
        <v>16017.152</v>
      </c>
      <c r="AI30" s="298">
        <f t="shared" si="12"/>
        <v>17064.026999999998</v>
      </c>
      <c r="AJ30" s="298">
        <f t="shared" si="12"/>
        <v>18216.105</v>
      </c>
      <c r="AK30" s="298">
        <f t="shared" si="12"/>
        <v>18099.746999999999</v>
      </c>
      <c r="AL30" s="298">
        <f t="shared" si="12"/>
        <v>18608.243999999999</v>
      </c>
      <c r="AM30" s="298">
        <f t="shared" si="12"/>
        <v>19116.571</v>
      </c>
      <c r="AN30" s="298">
        <f t="shared" si="12"/>
        <v>19509.811000000002</v>
      </c>
      <c r="AO30" s="298">
        <f t="shared" si="12"/>
        <v>20163.888000000003</v>
      </c>
      <c r="AP30" s="298">
        <f t="shared" si="12"/>
        <v>20235.425000000003</v>
      </c>
    </row>
    <row r="31" spans="1:42" x14ac:dyDescent="0.2">
      <c r="A31" s="145" t="s">
        <v>195</v>
      </c>
      <c r="B31" s="168">
        <v>6723.8130000000001</v>
      </c>
      <c r="C31" s="169">
        <v>6591.3329999999996</v>
      </c>
      <c r="D31" s="169">
        <v>6864.7370000000001</v>
      </c>
      <c r="E31" s="169">
        <v>6911.0050000000001</v>
      </c>
      <c r="F31" s="169">
        <v>6956.3220000000001</v>
      </c>
      <c r="G31" s="169">
        <v>7102.4679999999998</v>
      </c>
      <c r="H31" s="169">
        <f>7096.413</f>
        <v>7096.4129999999996</v>
      </c>
      <c r="I31" s="169">
        <v>7130.4840000000004</v>
      </c>
      <c r="J31" s="232">
        <v>7209.8819999999996</v>
      </c>
      <c r="K31" s="232">
        <v>7101.5870000000004</v>
      </c>
      <c r="L31" s="232">
        <v>7179.6779999999999</v>
      </c>
      <c r="M31" s="232">
        <v>7284.9269999999997</v>
      </c>
      <c r="N31" s="232">
        <v>7428.2449999999999</v>
      </c>
      <c r="O31" s="232">
        <v>7626.9679999999998</v>
      </c>
      <c r="P31" s="232">
        <v>7720.232</v>
      </c>
      <c r="Q31" s="232">
        <v>7724.9960000000001</v>
      </c>
      <c r="R31" s="232">
        <v>7787.1120000000001</v>
      </c>
      <c r="S31" s="232">
        <v>7374.3559999999998</v>
      </c>
      <c r="T31" s="232">
        <v>10222.923000000001</v>
      </c>
      <c r="U31" s="232">
        <v>10320.572</v>
      </c>
      <c r="V31" s="140">
        <v>10595.434999999999</v>
      </c>
      <c r="W31" s="140">
        <v>10648.018</v>
      </c>
      <c r="X31" s="140">
        <v>10205.172</v>
      </c>
      <c r="Y31" s="140">
        <v>11366.648999999999</v>
      </c>
      <c r="Z31" s="140">
        <v>11605.651</v>
      </c>
      <c r="AA31" s="140">
        <v>11722.427</v>
      </c>
      <c r="AB31" s="299">
        <v>11797.851000000001</v>
      </c>
      <c r="AC31" s="299">
        <v>11758.017</v>
      </c>
      <c r="AD31" s="299">
        <v>11971.593999999999</v>
      </c>
      <c r="AE31" s="299">
        <v>12026.99</v>
      </c>
      <c r="AF31" s="299">
        <v>12168.120999999999</v>
      </c>
      <c r="AG31" s="299">
        <v>12255.328</v>
      </c>
      <c r="AH31" s="299">
        <v>12819.884</v>
      </c>
      <c r="AI31" s="299">
        <v>13821.737999999999</v>
      </c>
      <c r="AJ31" s="299">
        <v>14508.397999999999</v>
      </c>
      <c r="AK31" s="299">
        <v>14903.114</v>
      </c>
      <c r="AL31" s="299">
        <v>15358.789000000001</v>
      </c>
      <c r="AM31" s="299">
        <v>15836.844999999999</v>
      </c>
      <c r="AN31" s="299">
        <v>16161.846</v>
      </c>
      <c r="AO31" s="299">
        <v>16702.113000000001</v>
      </c>
      <c r="AP31" s="299">
        <v>16769.681</v>
      </c>
    </row>
    <row r="32" spans="1:42" x14ac:dyDescent="0.2">
      <c r="A32" s="145" t="s">
        <v>194</v>
      </c>
      <c r="B32" s="168">
        <f>112.988+0.688</f>
        <v>113.676</v>
      </c>
      <c r="C32" s="169">
        <f>118.1+0.55</f>
        <v>118.64999999999999</v>
      </c>
      <c r="D32" s="169">
        <f>104.175+0.463</f>
        <v>104.63799999999999</v>
      </c>
      <c r="E32" s="169">
        <f>73.951+0.675</f>
        <v>74.625999999999991</v>
      </c>
      <c r="F32" s="169">
        <f>99.639+1.525</f>
        <v>101.164</v>
      </c>
      <c r="G32" s="169">
        <f>75.138+0.888</f>
        <v>76.02600000000001</v>
      </c>
      <c r="H32" s="169">
        <f>499.726+0.85</f>
        <v>500.57600000000002</v>
      </c>
      <c r="I32" s="169">
        <f>549.213+0.95</f>
        <v>550.16300000000001</v>
      </c>
      <c r="J32" s="232">
        <f>527.3+2.1</f>
        <v>529.4</v>
      </c>
      <c r="K32" s="232">
        <f>551.113+1.238</f>
        <v>552.35100000000011</v>
      </c>
      <c r="L32" s="232">
        <f>541.901+2.563</f>
        <v>544.46399999999994</v>
      </c>
      <c r="M32" s="232">
        <f>580.55+4.488</f>
        <v>585.03800000000001</v>
      </c>
      <c r="N32" s="232">
        <f>559.326+6.025</f>
        <v>565.351</v>
      </c>
      <c r="O32" s="232">
        <f>550.538+7.038</f>
        <v>557.57600000000002</v>
      </c>
      <c r="P32" s="232">
        <f>523.05+0.663</f>
        <v>523.71299999999997</v>
      </c>
      <c r="Q32" s="232">
        <f>546.638+0.913</f>
        <v>547.55100000000004</v>
      </c>
      <c r="R32" s="232">
        <f>559.7+0.775</f>
        <v>560.47500000000002</v>
      </c>
      <c r="S32" s="232">
        <v>534.73800000000006</v>
      </c>
      <c r="T32" s="232">
        <v>1250.7629999999999</v>
      </c>
      <c r="U32" s="232">
        <v>1347.1510000000001</v>
      </c>
      <c r="V32" s="140">
        <v>1212.8140000000001</v>
      </c>
      <c r="W32" s="140">
        <f>1228.663+0.35</f>
        <v>1229.0129999999999</v>
      </c>
      <c r="X32" s="140">
        <f>1206.363+11.85</f>
        <v>1218.213</v>
      </c>
      <c r="Y32" s="140">
        <f>1203.651+29.05</f>
        <v>1232.701</v>
      </c>
      <c r="Z32" s="140">
        <f>1247.775+1.2+73.9</f>
        <v>1322.8750000000002</v>
      </c>
      <c r="AA32" s="140">
        <f>1228.301+88.988</f>
        <v>1317.289</v>
      </c>
      <c r="AB32" s="299">
        <f>1359.476+85.6</f>
        <v>1445.076</v>
      </c>
      <c r="AC32" s="299">
        <v>1454.15</v>
      </c>
      <c r="AD32" s="299">
        <v>1456.626</v>
      </c>
      <c r="AE32" s="299">
        <v>1481.9010000000001</v>
      </c>
      <c r="AF32" s="299">
        <f>1447.713+14.2</f>
        <v>1461.913</v>
      </c>
      <c r="AG32" s="299">
        <f>1448.45+16.863</f>
        <v>1465.3130000000001</v>
      </c>
      <c r="AH32" s="299">
        <f>1469.715+20.425</f>
        <v>1490.1399999999999</v>
      </c>
      <c r="AI32" s="299">
        <f>1515.098+20.063</f>
        <v>1535.1610000000001</v>
      </c>
      <c r="AJ32" s="299">
        <f>1505.108+16.613</f>
        <v>1521.721</v>
      </c>
      <c r="AK32" s="299">
        <f>1569.231+22.087</f>
        <v>1591.318</v>
      </c>
      <c r="AL32" s="299">
        <f>1598.711+20.248</f>
        <v>1618.9590000000001</v>
      </c>
      <c r="AM32" s="299">
        <v>1649.23</v>
      </c>
      <c r="AN32" s="299">
        <f>1564.295+16.754</f>
        <v>1581.049</v>
      </c>
      <c r="AO32" s="299">
        <f>1679.343+15.516</f>
        <v>1694.8590000000002</v>
      </c>
      <c r="AP32" s="299">
        <v>1698.828</v>
      </c>
    </row>
    <row r="33" spans="1:42" x14ac:dyDescent="0.2">
      <c r="A33" s="145" t="s">
        <v>193</v>
      </c>
      <c r="B33" s="168">
        <v>892.75300000000004</v>
      </c>
      <c r="C33" s="169">
        <v>892.75300000000004</v>
      </c>
      <c r="D33" s="169">
        <v>892.75300000000004</v>
      </c>
      <c r="E33" s="169">
        <v>949.49300000000005</v>
      </c>
      <c r="F33" s="169">
        <v>949.49300000000005</v>
      </c>
      <c r="G33" s="169">
        <v>949.49300000000005</v>
      </c>
      <c r="H33" s="169">
        <v>949.49300000000005</v>
      </c>
      <c r="I33" s="169">
        <v>953.48199999999997</v>
      </c>
      <c r="J33" s="232">
        <v>953.48199999999997</v>
      </c>
      <c r="K33" s="232">
        <v>953.48199999999997</v>
      </c>
      <c r="L33" s="232">
        <v>953.48199999999997</v>
      </c>
      <c r="M33" s="232">
        <v>941.59400000000005</v>
      </c>
      <c r="N33" s="232">
        <v>941.59400000000005</v>
      </c>
      <c r="O33" s="232">
        <v>941.59400000000005</v>
      </c>
      <c r="P33" s="232">
        <v>941.59400000000005</v>
      </c>
      <c r="Q33" s="232">
        <v>954.14800000000002</v>
      </c>
      <c r="R33" s="232">
        <v>954.14800000000002</v>
      </c>
      <c r="S33" s="232">
        <v>954.14800000000002</v>
      </c>
      <c r="T33" s="232">
        <v>947.34199999999998</v>
      </c>
      <c r="U33" s="232">
        <v>947.34199999999998</v>
      </c>
      <c r="V33" s="140">
        <v>947.34199999999998</v>
      </c>
      <c r="W33" s="140">
        <v>947.34199999999998</v>
      </c>
      <c r="X33" s="140">
        <v>1244.0229999999999</v>
      </c>
      <c r="Y33" s="140">
        <v>1244.0229999999999</v>
      </c>
      <c r="Z33" s="140">
        <v>1244.0229999999999</v>
      </c>
      <c r="AA33" s="140">
        <v>1244.0229999999999</v>
      </c>
      <c r="AB33" s="299">
        <v>1410.1320000000001</v>
      </c>
      <c r="AC33" s="299">
        <v>1410.1320000000001</v>
      </c>
      <c r="AD33" s="299">
        <v>1410.1320000000001</v>
      </c>
      <c r="AE33" s="299">
        <v>1410.1320000000001</v>
      </c>
      <c r="AF33" s="299">
        <v>1707.1279999999999</v>
      </c>
      <c r="AG33" s="299">
        <v>1707.1279999999999</v>
      </c>
      <c r="AH33" s="299">
        <v>1707.1279999999999</v>
      </c>
      <c r="AI33" s="299">
        <v>1707.1279999999999</v>
      </c>
      <c r="AJ33" s="299">
        <v>2185.9859999999999</v>
      </c>
      <c r="AK33" s="299">
        <v>1605.3150000000001</v>
      </c>
      <c r="AL33" s="299">
        <v>1630.4960000000001</v>
      </c>
      <c r="AM33" s="299">
        <v>1630.4960000000001</v>
      </c>
      <c r="AN33" s="299">
        <v>1766.9159999999999</v>
      </c>
      <c r="AO33" s="299">
        <v>1766.9159999999999</v>
      </c>
      <c r="AP33" s="299">
        <v>1766.9159999999999</v>
      </c>
    </row>
    <row r="34" spans="1:42" x14ac:dyDescent="0.2">
      <c r="A34" s="145"/>
      <c r="B34" s="168"/>
      <c r="C34" s="145"/>
      <c r="D34" s="145"/>
      <c r="E34" s="145"/>
      <c r="F34" s="145"/>
      <c r="G34" s="145"/>
      <c r="H34" s="145"/>
      <c r="I34" s="145"/>
      <c r="J34" s="234"/>
      <c r="K34" s="234"/>
      <c r="L34" s="234"/>
      <c r="M34" s="234"/>
      <c r="N34" s="234"/>
      <c r="O34" s="234"/>
      <c r="P34" s="234"/>
      <c r="Q34" s="234"/>
      <c r="R34" s="234"/>
      <c r="S34" s="234"/>
      <c r="T34" s="234"/>
      <c r="U34" s="234"/>
      <c r="V34" s="235"/>
      <c r="W34" s="235"/>
      <c r="X34" s="235"/>
      <c r="Y34" s="235"/>
      <c r="Z34" s="235"/>
      <c r="AA34" s="235"/>
      <c r="AB34" s="235"/>
      <c r="AC34" s="235"/>
      <c r="AD34" s="235"/>
      <c r="AE34" s="235"/>
      <c r="AF34" s="235"/>
      <c r="AG34" s="235"/>
      <c r="AH34" s="235"/>
      <c r="AI34" s="235"/>
      <c r="AJ34" s="235"/>
      <c r="AK34" s="235"/>
      <c r="AL34" s="235"/>
      <c r="AM34" s="235"/>
      <c r="AN34" s="235"/>
      <c r="AO34" s="235"/>
      <c r="AP34" s="235"/>
    </row>
    <row r="35" spans="1:42" x14ac:dyDescent="0.2">
      <c r="A35" s="265" t="s">
        <v>192</v>
      </c>
      <c r="B35" s="167">
        <f t="shared" ref="B35:AJ38" si="13">B30*0.08</f>
        <v>618.41935999999998</v>
      </c>
      <c r="C35" s="167">
        <f t="shared" si="13"/>
        <v>608.2188799999999</v>
      </c>
      <c r="D35" s="167">
        <f t="shared" si="13"/>
        <v>628.97023999999999</v>
      </c>
      <c r="E35" s="167">
        <f t="shared" si="13"/>
        <v>634.80992000000003</v>
      </c>
      <c r="F35" s="167">
        <f t="shared" si="13"/>
        <v>640.55831999999998</v>
      </c>
      <c r="G35" s="167">
        <f t="shared" si="13"/>
        <v>650.23896000000002</v>
      </c>
      <c r="H35" s="167">
        <f t="shared" si="13"/>
        <v>683.71856000000002</v>
      </c>
      <c r="I35" s="167">
        <f t="shared" si="13"/>
        <v>690.73032000000012</v>
      </c>
      <c r="J35" s="233">
        <f t="shared" si="13"/>
        <v>695.42111999999997</v>
      </c>
      <c r="K35" s="233">
        <f t="shared" si="13"/>
        <v>688.59360000000004</v>
      </c>
      <c r="L35" s="233">
        <f t="shared" si="13"/>
        <v>694.20992000000001</v>
      </c>
      <c r="M35" s="233">
        <f t="shared" si="13"/>
        <v>704.92472000000009</v>
      </c>
      <c r="N35" s="233">
        <f t="shared" si="13"/>
        <v>714.81519999999989</v>
      </c>
      <c r="O35" s="233">
        <f t="shared" si="13"/>
        <v>730.09103999999991</v>
      </c>
      <c r="P35" s="233">
        <f t="shared" si="13"/>
        <v>734.84312000000011</v>
      </c>
      <c r="Q35" s="233">
        <f t="shared" si="13"/>
        <v>738.13559999999995</v>
      </c>
      <c r="R35" s="233">
        <f t="shared" si="13"/>
        <v>744.13879999999995</v>
      </c>
      <c r="S35" s="233">
        <f t="shared" si="13"/>
        <v>709.05936000000008</v>
      </c>
      <c r="T35" s="233">
        <f t="shared" si="13"/>
        <v>993.68224000000021</v>
      </c>
      <c r="U35" s="233">
        <f t="shared" si="13"/>
        <v>1009.2052000000001</v>
      </c>
      <c r="V35" s="118">
        <f t="shared" si="13"/>
        <v>1020.4472800000001</v>
      </c>
      <c r="W35" s="118">
        <f t="shared" si="13"/>
        <v>1025.94984</v>
      </c>
      <c r="X35" s="118">
        <f t="shared" si="13"/>
        <v>1013.39264</v>
      </c>
      <c r="Y35" s="118">
        <f t="shared" si="13"/>
        <v>1107.4698399999997</v>
      </c>
      <c r="Z35" s="118">
        <f t="shared" si="13"/>
        <v>1133.8039200000001</v>
      </c>
      <c r="AA35" s="118">
        <f t="shared" si="13"/>
        <v>1142.69912</v>
      </c>
      <c r="AB35" s="118">
        <f t="shared" si="13"/>
        <v>1172.2447199999999</v>
      </c>
      <c r="AC35" s="118">
        <f t="shared" si="13"/>
        <v>1169.7839199999999</v>
      </c>
      <c r="AD35" s="118">
        <f t="shared" si="13"/>
        <v>1187.06816</v>
      </c>
      <c r="AE35" s="118">
        <f t="shared" si="13"/>
        <v>1193.5218399999999</v>
      </c>
      <c r="AF35" s="118">
        <f t="shared" si="13"/>
        <v>1226.9729600000001</v>
      </c>
      <c r="AG35" s="118">
        <f t="shared" si="13"/>
        <v>1234.2215200000001</v>
      </c>
      <c r="AH35" s="118">
        <f t="shared" si="13"/>
        <v>1281.3721600000001</v>
      </c>
      <c r="AI35" s="118">
        <f t="shared" si="13"/>
        <v>1365.1221599999999</v>
      </c>
      <c r="AJ35" s="118">
        <f t="shared" si="13"/>
        <v>1457.2883999999999</v>
      </c>
      <c r="AK35" s="118">
        <f t="shared" ref="AK35:AP38" si="14">AK30*0.08</f>
        <v>1447.9797599999999</v>
      </c>
      <c r="AL35" s="118">
        <f t="shared" si="14"/>
        <v>1488.6595199999999</v>
      </c>
      <c r="AM35" s="118">
        <f t="shared" si="14"/>
        <v>1529.3256799999999</v>
      </c>
      <c r="AN35" s="118">
        <f t="shared" si="14"/>
        <v>1560.7848800000002</v>
      </c>
      <c r="AO35" s="118">
        <f t="shared" si="14"/>
        <v>1613.1110400000002</v>
      </c>
      <c r="AP35" s="118">
        <f t="shared" si="14"/>
        <v>1618.8340000000003</v>
      </c>
    </row>
    <row r="36" spans="1:42" x14ac:dyDescent="0.2">
      <c r="A36" s="145" t="s">
        <v>191</v>
      </c>
      <c r="B36" s="166">
        <f t="shared" si="13"/>
        <v>537.90503999999999</v>
      </c>
      <c r="C36" s="165">
        <f t="shared" si="13"/>
        <v>527.30664000000002</v>
      </c>
      <c r="D36" s="165">
        <f t="shared" si="13"/>
        <v>549.17896000000007</v>
      </c>
      <c r="E36" s="165">
        <f t="shared" si="13"/>
        <v>552.88040000000001</v>
      </c>
      <c r="F36" s="165">
        <f t="shared" si="13"/>
        <v>556.50576000000001</v>
      </c>
      <c r="G36" s="165">
        <f t="shared" si="13"/>
        <v>568.19744000000003</v>
      </c>
      <c r="H36" s="165">
        <f t="shared" si="13"/>
        <v>567.71303999999998</v>
      </c>
      <c r="I36" s="165">
        <f t="shared" si="13"/>
        <v>570.43871999999999</v>
      </c>
      <c r="J36" s="232">
        <f t="shared" si="13"/>
        <v>576.79056000000003</v>
      </c>
      <c r="K36" s="232">
        <f t="shared" si="13"/>
        <v>568.12696000000005</v>
      </c>
      <c r="L36" s="232">
        <f t="shared" si="13"/>
        <v>574.37423999999999</v>
      </c>
      <c r="M36" s="232">
        <f t="shared" si="13"/>
        <v>582.79416000000003</v>
      </c>
      <c r="N36" s="232">
        <f t="shared" si="13"/>
        <v>594.25959999999998</v>
      </c>
      <c r="O36" s="232">
        <f t="shared" si="13"/>
        <v>610.15743999999995</v>
      </c>
      <c r="P36" s="232">
        <f t="shared" si="13"/>
        <v>617.61856</v>
      </c>
      <c r="Q36" s="232">
        <f t="shared" si="13"/>
        <v>617.99968000000001</v>
      </c>
      <c r="R36" s="232">
        <f t="shared" si="13"/>
        <v>622.96896000000004</v>
      </c>
      <c r="S36" s="232">
        <f t="shared" si="13"/>
        <v>589.94848000000002</v>
      </c>
      <c r="T36" s="232">
        <f t="shared" si="13"/>
        <v>817.83384000000012</v>
      </c>
      <c r="U36" s="232">
        <f t="shared" si="13"/>
        <v>825.64576</v>
      </c>
      <c r="V36" s="140">
        <f t="shared" si="13"/>
        <v>847.63479999999993</v>
      </c>
      <c r="W36" s="140">
        <f t="shared" si="13"/>
        <v>851.84144000000003</v>
      </c>
      <c r="X36" s="140">
        <f t="shared" si="13"/>
        <v>816.41376000000002</v>
      </c>
      <c r="Y36" s="140">
        <f t="shared" si="13"/>
        <v>909.33191999999997</v>
      </c>
      <c r="Z36" s="140">
        <f t="shared" si="13"/>
        <v>928.45208000000002</v>
      </c>
      <c r="AA36" s="140">
        <f t="shared" si="13"/>
        <v>937.79416000000003</v>
      </c>
      <c r="AB36" s="140">
        <f t="shared" si="13"/>
        <v>943.82808000000011</v>
      </c>
      <c r="AC36" s="140">
        <f t="shared" si="13"/>
        <v>940.64135999999996</v>
      </c>
      <c r="AD36" s="140">
        <f t="shared" si="13"/>
        <v>957.72751999999991</v>
      </c>
      <c r="AE36" s="140">
        <f t="shared" si="13"/>
        <v>962.15920000000006</v>
      </c>
      <c r="AF36" s="140">
        <f t="shared" si="13"/>
        <v>973.44967999999994</v>
      </c>
      <c r="AG36" s="140">
        <f t="shared" si="13"/>
        <v>980.42624000000001</v>
      </c>
      <c r="AH36" s="140">
        <f t="shared" si="13"/>
        <v>1025.5907199999999</v>
      </c>
      <c r="AI36" s="140">
        <f t="shared" si="13"/>
        <v>1105.7390399999999</v>
      </c>
      <c r="AJ36" s="140">
        <f t="shared" si="13"/>
        <v>1160.67184</v>
      </c>
      <c r="AK36" s="140">
        <f t="shared" si="14"/>
        <v>1192.2491199999999</v>
      </c>
      <c r="AL36" s="140">
        <f t="shared" si="14"/>
        <v>1228.7031200000001</v>
      </c>
      <c r="AM36" s="140">
        <f t="shared" si="14"/>
        <v>1266.9476</v>
      </c>
      <c r="AN36" s="140">
        <f t="shared" si="14"/>
        <v>1292.94768</v>
      </c>
      <c r="AO36" s="140">
        <f t="shared" si="14"/>
        <v>1336.1690400000002</v>
      </c>
      <c r="AP36" s="140">
        <f t="shared" si="14"/>
        <v>1341.57448</v>
      </c>
    </row>
    <row r="37" spans="1:42" x14ac:dyDescent="0.2">
      <c r="A37" s="145" t="s">
        <v>190</v>
      </c>
      <c r="B37" s="166">
        <f t="shared" si="13"/>
        <v>9.0940799999999999</v>
      </c>
      <c r="C37" s="165">
        <f t="shared" si="13"/>
        <v>9.4919999999999991</v>
      </c>
      <c r="D37" s="165">
        <f t="shared" si="13"/>
        <v>8.3710399999999989</v>
      </c>
      <c r="E37" s="165">
        <f t="shared" si="13"/>
        <v>5.9700799999999994</v>
      </c>
      <c r="F37" s="165">
        <f t="shared" si="13"/>
        <v>8.0931200000000008</v>
      </c>
      <c r="G37" s="165">
        <f t="shared" si="13"/>
        <v>6.0820800000000013</v>
      </c>
      <c r="H37" s="165">
        <f t="shared" si="13"/>
        <v>40.046080000000003</v>
      </c>
      <c r="I37" s="165">
        <f t="shared" si="13"/>
        <v>44.013040000000004</v>
      </c>
      <c r="J37" s="232">
        <f t="shared" si="13"/>
        <v>42.351999999999997</v>
      </c>
      <c r="K37" s="232">
        <f t="shared" si="13"/>
        <v>44.188080000000006</v>
      </c>
      <c r="L37" s="232">
        <f t="shared" si="13"/>
        <v>43.557119999999998</v>
      </c>
      <c r="M37" s="232">
        <f t="shared" si="13"/>
        <v>46.803040000000003</v>
      </c>
      <c r="N37" s="232">
        <f t="shared" si="13"/>
        <v>45.228079999999999</v>
      </c>
      <c r="O37" s="232">
        <f t="shared" si="13"/>
        <v>44.606080000000006</v>
      </c>
      <c r="P37" s="232">
        <f t="shared" si="13"/>
        <v>41.897039999999997</v>
      </c>
      <c r="Q37" s="232">
        <f t="shared" si="13"/>
        <v>43.804080000000006</v>
      </c>
      <c r="R37" s="232">
        <f t="shared" si="13"/>
        <v>44.838000000000001</v>
      </c>
      <c r="S37" s="232">
        <f t="shared" si="13"/>
        <v>42.779040000000002</v>
      </c>
      <c r="T37" s="232">
        <f t="shared" si="13"/>
        <v>100.06103999999999</v>
      </c>
      <c r="U37" s="232">
        <f t="shared" si="13"/>
        <v>107.77208</v>
      </c>
      <c r="V37" s="140">
        <f t="shared" si="13"/>
        <v>97.025120000000015</v>
      </c>
      <c r="W37" s="140">
        <f t="shared" si="13"/>
        <v>98.321039999999996</v>
      </c>
      <c r="X37" s="140">
        <f t="shared" si="13"/>
        <v>97.457040000000006</v>
      </c>
      <c r="Y37" s="140">
        <f t="shared" si="13"/>
        <v>98.616080000000011</v>
      </c>
      <c r="Z37" s="140">
        <f t="shared" si="13"/>
        <v>105.83000000000003</v>
      </c>
      <c r="AA37" s="140">
        <f t="shared" si="13"/>
        <v>105.38312000000001</v>
      </c>
      <c r="AB37" s="140">
        <f t="shared" si="13"/>
        <v>115.60608000000001</v>
      </c>
      <c r="AC37" s="140">
        <f t="shared" si="13"/>
        <v>116.33200000000001</v>
      </c>
      <c r="AD37" s="140">
        <f t="shared" si="13"/>
        <v>116.53008</v>
      </c>
      <c r="AE37" s="140">
        <f t="shared" si="13"/>
        <v>118.55208</v>
      </c>
      <c r="AF37" s="140">
        <f t="shared" si="13"/>
        <v>116.95304</v>
      </c>
      <c r="AG37" s="140">
        <f t="shared" si="13"/>
        <v>117.22504000000001</v>
      </c>
      <c r="AH37" s="140">
        <f t="shared" si="13"/>
        <v>119.21119999999999</v>
      </c>
      <c r="AI37" s="140">
        <f t="shared" si="13"/>
        <v>122.81288000000001</v>
      </c>
      <c r="AJ37" s="140">
        <f t="shared" si="13"/>
        <v>121.73768</v>
      </c>
      <c r="AK37" s="140">
        <f t="shared" si="14"/>
        <v>127.30544</v>
      </c>
      <c r="AL37" s="140">
        <f t="shared" si="14"/>
        <v>129.51672000000002</v>
      </c>
      <c r="AM37" s="140">
        <f t="shared" si="14"/>
        <v>131.9384</v>
      </c>
      <c r="AN37" s="140">
        <f t="shared" si="14"/>
        <v>126.48392</v>
      </c>
      <c r="AO37" s="140">
        <f t="shared" si="14"/>
        <v>135.58872000000002</v>
      </c>
      <c r="AP37" s="140">
        <f t="shared" si="14"/>
        <v>135.90624</v>
      </c>
    </row>
    <row r="38" spans="1:42" x14ac:dyDescent="0.2">
      <c r="A38" s="164" t="s">
        <v>189</v>
      </c>
      <c r="B38" s="163">
        <f t="shared" si="13"/>
        <v>71.420240000000007</v>
      </c>
      <c r="C38" s="162">
        <f t="shared" si="13"/>
        <v>71.420240000000007</v>
      </c>
      <c r="D38" s="162">
        <f t="shared" si="13"/>
        <v>71.420240000000007</v>
      </c>
      <c r="E38" s="162">
        <f t="shared" si="13"/>
        <v>75.959440000000001</v>
      </c>
      <c r="F38" s="162">
        <f t="shared" si="13"/>
        <v>75.959440000000001</v>
      </c>
      <c r="G38" s="162">
        <f t="shared" si="13"/>
        <v>75.959440000000001</v>
      </c>
      <c r="H38" s="162">
        <f t="shared" si="13"/>
        <v>75.959440000000001</v>
      </c>
      <c r="I38" s="162">
        <f t="shared" si="13"/>
        <v>76.278559999999999</v>
      </c>
      <c r="J38" s="236">
        <f t="shared" si="13"/>
        <v>76.278559999999999</v>
      </c>
      <c r="K38" s="236">
        <f t="shared" si="13"/>
        <v>76.278559999999999</v>
      </c>
      <c r="L38" s="236">
        <f t="shared" si="13"/>
        <v>76.278559999999999</v>
      </c>
      <c r="M38" s="236">
        <f t="shared" si="13"/>
        <v>75.327520000000007</v>
      </c>
      <c r="N38" s="236">
        <f t="shared" si="13"/>
        <v>75.327520000000007</v>
      </c>
      <c r="O38" s="236">
        <f t="shared" si="13"/>
        <v>75.327520000000007</v>
      </c>
      <c r="P38" s="236">
        <f t="shared" si="13"/>
        <v>75.327520000000007</v>
      </c>
      <c r="Q38" s="236">
        <f t="shared" si="13"/>
        <v>76.33184</v>
      </c>
      <c r="R38" s="236">
        <f t="shared" si="13"/>
        <v>76.33184</v>
      </c>
      <c r="S38" s="236">
        <f t="shared" si="13"/>
        <v>76.33184</v>
      </c>
      <c r="T38" s="236">
        <f t="shared" si="13"/>
        <v>75.787360000000007</v>
      </c>
      <c r="U38" s="236">
        <f t="shared" si="13"/>
        <v>75.787360000000007</v>
      </c>
      <c r="V38" s="237">
        <f t="shared" si="13"/>
        <v>75.787360000000007</v>
      </c>
      <c r="W38" s="237">
        <f t="shared" si="13"/>
        <v>75.787360000000007</v>
      </c>
      <c r="X38" s="237">
        <f t="shared" si="13"/>
        <v>99.521839999999997</v>
      </c>
      <c r="Y38" s="237">
        <f t="shared" si="13"/>
        <v>99.521839999999997</v>
      </c>
      <c r="Z38" s="237">
        <f t="shared" si="13"/>
        <v>99.521839999999997</v>
      </c>
      <c r="AA38" s="237">
        <f t="shared" si="13"/>
        <v>99.521839999999997</v>
      </c>
      <c r="AB38" s="237">
        <f t="shared" si="13"/>
        <v>112.81056000000001</v>
      </c>
      <c r="AC38" s="237">
        <f t="shared" si="13"/>
        <v>112.81056000000001</v>
      </c>
      <c r="AD38" s="237">
        <f t="shared" si="13"/>
        <v>112.81056000000001</v>
      </c>
      <c r="AE38" s="237">
        <f t="shared" si="13"/>
        <v>112.81056000000001</v>
      </c>
      <c r="AF38" s="237">
        <f t="shared" si="13"/>
        <v>136.57023999999998</v>
      </c>
      <c r="AG38" s="237">
        <f t="shared" si="13"/>
        <v>136.57023999999998</v>
      </c>
      <c r="AH38" s="237">
        <f t="shared" si="13"/>
        <v>136.57023999999998</v>
      </c>
      <c r="AI38" s="237">
        <f t="shared" si="13"/>
        <v>136.57023999999998</v>
      </c>
      <c r="AJ38" s="237">
        <f t="shared" si="13"/>
        <v>174.87887999999998</v>
      </c>
      <c r="AK38" s="237">
        <f t="shared" si="14"/>
        <v>128.42520000000002</v>
      </c>
      <c r="AL38" s="237">
        <f t="shared" si="14"/>
        <v>130.43968000000001</v>
      </c>
      <c r="AM38" s="237">
        <f t="shared" si="14"/>
        <v>130.43968000000001</v>
      </c>
      <c r="AN38" s="237">
        <f t="shared" si="14"/>
        <v>141.35328000000001</v>
      </c>
      <c r="AO38" s="237">
        <f t="shared" si="14"/>
        <v>141.35328000000001</v>
      </c>
      <c r="AP38" s="237">
        <f t="shared" si="14"/>
        <v>141.35328000000001</v>
      </c>
    </row>
    <row r="39" spans="1:42" s="283" customFormat="1" x14ac:dyDescent="0.2">
      <c r="A39" s="314"/>
      <c r="B39" s="314"/>
      <c r="C39" s="314"/>
      <c r="D39" s="314"/>
      <c r="E39" s="314"/>
      <c r="F39" s="314"/>
      <c r="G39" s="314"/>
      <c r="H39" s="314"/>
      <c r="I39" s="314"/>
      <c r="J39" s="314"/>
      <c r="K39" s="314"/>
      <c r="L39" s="314"/>
      <c r="M39" s="314"/>
      <c r="N39" s="314"/>
      <c r="O39" s="314"/>
      <c r="P39" s="314"/>
      <c r="Q39" s="315"/>
      <c r="R39" s="315"/>
      <c r="S39" s="315"/>
      <c r="T39" s="315"/>
      <c r="U39" s="315"/>
      <c r="V39" s="315"/>
      <c r="W39" s="315"/>
      <c r="X39" s="315"/>
      <c r="Y39" s="315"/>
      <c r="Z39" s="315"/>
      <c r="AA39" s="315"/>
      <c r="AB39" s="315"/>
      <c r="AC39" s="315"/>
      <c r="AD39" s="315"/>
      <c r="AE39" s="315"/>
      <c r="AF39" s="315"/>
      <c r="AG39" s="315"/>
      <c r="AH39" s="315"/>
      <c r="AI39" s="315"/>
      <c r="AJ39" s="315"/>
      <c r="AK39" s="315"/>
      <c r="AL39" s="315"/>
      <c r="AM39" s="315"/>
      <c r="AN39" s="315"/>
      <c r="AO39" s="315"/>
      <c r="AP39" s="315"/>
    </row>
    <row r="40" spans="1:42" s="283" customFormat="1" x14ac:dyDescent="0.2">
      <c r="B40" s="316"/>
      <c r="C40" s="316"/>
      <c r="D40" s="316"/>
      <c r="E40" s="316"/>
      <c r="F40" s="316"/>
      <c r="G40" s="316"/>
      <c r="H40" s="316"/>
      <c r="I40" s="316"/>
      <c r="J40" s="316"/>
      <c r="K40" s="316"/>
      <c r="L40" s="316"/>
      <c r="M40" s="316"/>
      <c r="N40" s="316"/>
      <c r="O40" s="316"/>
      <c r="P40" s="316"/>
      <c r="Q40" s="315"/>
      <c r="R40" s="315"/>
      <c r="S40" s="315"/>
      <c r="T40" s="315"/>
      <c r="U40" s="315"/>
      <c r="V40" s="315"/>
      <c r="W40" s="315"/>
      <c r="X40" s="315"/>
      <c r="Y40" s="315"/>
      <c r="Z40" s="315"/>
      <c r="AA40" s="315"/>
      <c r="AB40" s="315"/>
      <c r="AC40" s="315"/>
      <c r="AD40" s="315"/>
      <c r="AE40" s="315"/>
      <c r="AF40" s="315"/>
      <c r="AG40" s="315"/>
      <c r="AH40" s="315"/>
      <c r="AI40" s="315"/>
      <c r="AJ40" s="315"/>
      <c r="AK40" s="315"/>
      <c r="AL40" s="315"/>
      <c r="AM40" s="315"/>
      <c r="AN40" s="315"/>
      <c r="AO40" s="315"/>
      <c r="AP40" s="315"/>
    </row>
    <row r="41" spans="1:42" s="283" customFormat="1" x14ac:dyDescent="0.2">
      <c r="Q41" s="315"/>
      <c r="R41" s="315"/>
      <c r="S41" s="315"/>
      <c r="T41" s="315"/>
      <c r="U41" s="315"/>
      <c r="V41" s="315"/>
      <c r="W41" s="315"/>
      <c r="X41" s="315"/>
      <c r="Y41" s="315"/>
      <c r="Z41" s="315"/>
      <c r="AA41" s="315"/>
      <c r="AB41" s="315"/>
      <c r="AC41" s="315"/>
      <c r="AD41" s="315"/>
      <c r="AE41" s="315"/>
      <c r="AF41" s="315"/>
      <c r="AG41" s="315"/>
      <c r="AH41" s="315"/>
      <c r="AI41" s="315"/>
      <c r="AJ41" s="315"/>
      <c r="AK41" s="315"/>
      <c r="AL41" s="315"/>
      <c r="AM41" s="315"/>
      <c r="AN41" s="315"/>
      <c r="AO41" s="315"/>
      <c r="AP41" s="315"/>
    </row>
    <row r="42" spans="1:42" s="283" customFormat="1" x14ac:dyDescent="0.2">
      <c r="Q42" s="315"/>
      <c r="R42" s="315"/>
      <c r="S42" s="315"/>
      <c r="T42" s="315"/>
      <c r="U42" s="315"/>
      <c r="V42" s="315"/>
      <c r="W42" s="315"/>
      <c r="X42" s="315"/>
      <c r="Y42" s="315"/>
      <c r="Z42" s="315"/>
      <c r="AA42" s="315"/>
      <c r="AB42" s="315"/>
      <c r="AC42" s="315"/>
      <c r="AD42" s="315"/>
      <c r="AE42" s="315"/>
      <c r="AF42" s="315"/>
      <c r="AG42" s="315"/>
      <c r="AH42" s="315"/>
      <c r="AI42" s="315"/>
      <c r="AJ42" s="315"/>
      <c r="AK42" s="315"/>
      <c r="AL42" s="315"/>
      <c r="AM42" s="315"/>
      <c r="AN42" s="315"/>
      <c r="AO42" s="315"/>
      <c r="AP42" s="315"/>
    </row>
    <row r="43" spans="1:42" s="283" customFormat="1" x14ac:dyDescent="0.2">
      <c r="Q43" s="315"/>
      <c r="R43" s="315"/>
      <c r="S43" s="315"/>
      <c r="T43" s="315"/>
      <c r="U43" s="315"/>
      <c r="V43" s="315"/>
      <c r="W43" s="315"/>
      <c r="X43" s="315"/>
      <c r="Y43" s="315"/>
      <c r="Z43" s="315"/>
      <c r="AA43" s="315"/>
      <c r="AB43" s="315"/>
      <c r="AC43" s="315"/>
      <c r="AD43" s="315"/>
      <c r="AE43" s="315"/>
      <c r="AF43" s="315"/>
      <c r="AG43" s="315"/>
      <c r="AH43" s="315"/>
      <c r="AI43" s="315"/>
      <c r="AJ43" s="315"/>
      <c r="AK43" s="315"/>
      <c r="AL43" s="315"/>
      <c r="AM43" s="315"/>
      <c r="AN43" s="315"/>
      <c r="AO43" s="315"/>
      <c r="AP43" s="315"/>
    </row>
    <row r="44" spans="1:42" s="283" customFormat="1" x14ac:dyDescent="0.2">
      <c r="Q44" s="315"/>
      <c r="R44" s="315"/>
      <c r="S44" s="315"/>
      <c r="T44" s="315"/>
      <c r="U44" s="315"/>
      <c r="V44" s="315"/>
      <c r="W44" s="315"/>
      <c r="X44" s="315"/>
      <c r="Y44" s="315"/>
      <c r="Z44" s="315"/>
      <c r="AA44" s="315"/>
      <c r="AB44" s="315"/>
      <c r="AC44" s="315"/>
      <c r="AD44" s="315"/>
      <c r="AE44" s="315"/>
      <c r="AF44" s="315"/>
      <c r="AG44" s="315"/>
      <c r="AH44" s="315"/>
      <c r="AI44" s="315"/>
      <c r="AJ44" s="315"/>
      <c r="AK44" s="315"/>
      <c r="AL44" s="315"/>
      <c r="AM44" s="315"/>
      <c r="AN44" s="315"/>
      <c r="AO44" s="315"/>
      <c r="AP44" s="315"/>
    </row>
    <row r="45" spans="1:42" s="283" customFormat="1" x14ac:dyDescent="0.2">
      <c r="Q45" s="315"/>
      <c r="R45" s="315"/>
      <c r="S45" s="315"/>
      <c r="T45" s="315"/>
      <c r="U45" s="315"/>
      <c r="V45" s="315"/>
      <c r="W45" s="315"/>
      <c r="X45" s="315"/>
      <c r="Y45" s="315"/>
      <c r="Z45" s="315"/>
      <c r="AA45" s="315"/>
      <c r="AB45" s="315"/>
      <c r="AC45" s="315"/>
      <c r="AD45" s="315"/>
      <c r="AE45" s="315"/>
      <c r="AF45" s="315"/>
      <c r="AG45" s="315"/>
      <c r="AH45" s="315"/>
      <c r="AI45" s="315"/>
      <c r="AJ45" s="315"/>
      <c r="AK45" s="315"/>
      <c r="AL45" s="315"/>
      <c r="AM45" s="315"/>
      <c r="AN45" s="315"/>
      <c r="AO45" s="315"/>
      <c r="AP45" s="315"/>
    </row>
    <row r="46" spans="1:42" s="283" customFormat="1" x14ac:dyDescent="0.2">
      <c r="Q46" s="315"/>
      <c r="R46" s="315"/>
      <c r="S46" s="315"/>
      <c r="T46" s="315"/>
      <c r="U46" s="315"/>
      <c r="V46" s="315"/>
      <c r="W46" s="315"/>
      <c r="X46" s="315"/>
      <c r="Y46" s="315"/>
      <c r="Z46" s="315"/>
      <c r="AA46" s="315"/>
      <c r="AB46" s="315"/>
      <c r="AC46" s="315"/>
      <c r="AD46" s="315"/>
      <c r="AE46" s="315"/>
      <c r="AF46" s="315"/>
      <c r="AG46" s="315"/>
      <c r="AH46" s="315"/>
      <c r="AI46" s="315"/>
      <c r="AJ46" s="315"/>
      <c r="AK46" s="315"/>
      <c r="AL46" s="315"/>
      <c r="AM46" s="315"/>
      <c r="AN46" s="315"/>
      <c r="AO46" s="315"/>
      <c r="AP46" s="315"/>
    </row>
    <row r="47" spans="1:42" s="283" customFormat="1" x14ac:dyDescent="0.2">
      <c r="Q47" s="315"/>
      <c r="R47" s="315"/>
      <c r="S47" s="315"/>
      <c r="T47" s="315"/>
      <c r="U47" s="315"/>
      <c r="V47" s="315"/>
      <c r="W47" s="315"/>
      <c r="X47" s="315"/>
      <c r="Y47" s="315"/>
      <c r="Z47" s="315"/>
      <c r="AA47" s="315"/>
      <c r="AB47" s="315"/>
      <c r="AC47" s="315"/>
      <c r="AD47" s="315"/>
      <c r="AE47" s="315"/>
      <c r="AF47" s="315"/>
      <c r="AG47" s="315"/>
      <c r="AH47" s="315"/>
      <c r="AI47" s="315"/>
      <c r="AJ47" s="315"/>
      <c r="AK47" s="315"/>
      <c r="AL47" s="315"/>
      <c r="AM47" s="315"/>
      <c r="AN47" s="315"/>
      <c r="AO47" s="315"/>
      <c r="AP47" s="315"/>
    </row>
    <row r="48" spans="1:42" s="283" customFormat="1" x14ac:dyDescent="0.2">
      <c r="Q48" s="315"/>
      <c r="R48" s="315"/>
      <c r="S48" s="315"/>
      <c r="T48" s="315"/>
      <c r="U48" s="315"/>
      <c r="V48" s="315"/>
      <c r="W48" s="315"/>
      <c r="X48" s="315"/>
      <c r="Y48" s="315"/>
      <c r="Z48" s="315"/>
      <c r="AA48" s="315"/>
      <c r="AB48" s="315"/>
      <c r="AC48" s="315"/>
      <c r="AD48" s="315"/>
      <c r="AE48" s="315"/>
      <c r="AF48" s="315"/>
      <c r="AG48" s="315"/>
      <c r="AH48" s="315"/>
      <c r="AI48" s="315"/>
      <c r="AJ48" s="315"/>
      <c r="AK48" s="315"/>
      <c r="AL48" s="315"/>
      <c r="AM48" s="315"/>
      <c r="AN48" s="315"/>
      <c r="AO48" s="315"/>
      <c r="AP48" s="315"/>
    </row>
    <row r="49" spans="17:42" s="283" customFormat="1" x14ac:dyDescent="0.2">
      <c r="Q49" s="315"/>
      <c r="R49" s="315"/>
      <c r="S49" s="315"/>
      <c r="T49" s="315"/>
      <c r="U49" s="315"/>
      <c r="V49" s="315"/>
      <c r="W49" s="315"/>
      <c r="X49" s="315"/>
      <c r="Y49" s="315"/>
      <c r="Z49" s="315"/>
      <c r="AA49" s="315"/>
      <c r="AB49" s="315"/>
      <c r="AC49" s="315"/>
      <c r="AD49" s="315"/>
      <c r="AE49" s="315"/>
      <c r="AF49" s="315"/>
      <c r="AG49" s="315"/>
      <c r="AH49" s="315"/>
      <c r="AI49" s="315"/>
      <c r="AJ49" s="315"/>
      <c r="AK49" s="315"/>
      <c r="AL49" s="315"/>
      <c r="AM49" s="315"/>
      <c r="AN49" s="315"/>
      <c r="AO49" s="315"/>
      <c r="AP49" s="315"/>
    </row>
    <row r="50" spans="17:42" s="283" customFormat="1" x14ac:dyDescent="0.2">
      <c r="Q50" s="315"/>
      <c r="R50" s="315"/>
      <c r="S50" s="315"/>
      <c r="T50" s="315"/>
      <c r="U50" s="315"/>
      <c r="V50" s="315"/>
      <c r="W50" s="315"/>
      <c r="X50" s="315"/>
      <c r="Y50" s="315"/>
      <c r="Z50" s="315"/>
      <c r="AA50" s="315"/>
      <c r="AB50" s="315"/>
      <c r="AC50" s="315"/>
      <c r="AD50" s="315"/>
      <c r="AE50" s="315"/>
      <c r="AF50" s="315"/>
      <c r="AG50" s="315"/>
      <c r="AH50" s="315"/>
      <c r="AI50" s="315"/>
      <c r="AJ50" s="315"/>
      <c r="AK50" s="315"/>
      <c r="AL50" s="315"/>
      <c r="AM50" s="315"/>
      <c r="AN50" s="315"/>
      <c r="AO50" s="315"/>
      <c r="AP50" s="315"/>
    </row>
    <row r="51" spans="17:42" s="283" customFormat="1" x14ac:dyDescent="0.2">
      <c r="Q51" s="315"/>
      <c r="R51" s="315"/>
      <c r="S51" s="315"/>
      <c r="T51" s="315"/>
      <c r="U51" s="315"/>
      <c r="V51" s="315"/>
      <c r="W51" s="315"/>
      <c r="X51" s="315"/>
      <c r="Y51" s="315"/>
      <c r="Z51" s="315"/>
      <c r="AA51" s="315"/>
      <c r="AB51" s="315"/>
      <c r="AC51" s="315"/>
      <c r="AD51" s="315"/>
      <c r="AE51" s="315"/>
      <c r="AF51" s="315"/>
      <c r="AG51" s="315"/>
      <c r="AH51" s="315"/>
      <c r="AI51" s="315"/>
      <c r="AJ51" s="315"/>
      <c r="AK51" s="315"/>
      <c r="AL51" s="315"/>
      <c r="AM51" s="315"/>
      <c r="AN51" s="315"/>
      <c r="AO51" s="315"/>
      <c r="AP51" s="315"/>
    </row>
    <row r="52" spans="17:42" s="283" customFormat="1" x14ac:dyDescent="0.2">
      <c r="Q52" s="315"/>
      <c r="R52" s="315"/>
      <c r="S52" s="315"/>
      <c r="T52" s="315"/>
      <c r="U52" s="315"/>
      <c r="V52" s="315"/>
      <c r="W52" s="315"/>
      <c r="X52" s="315"/>
      <c r="Y52" s="315"/>
      <c r="Z52" s="315"/>
      <c r="AA52" s="315"/>
      <c r="AB52" s="315"/>
      <c r="AC52" s="315"/>
      <c r="AD52" s="315"/>
      <c r="AE52" s="315"/>
      <c r="AF52" s="315"/>
      <c r="AG52" s="315"/>
      <c r="AH52" s="315"/>
      <c r="AI52" s="315"/>
      <c r="AJ52" s="315"/>
      <c r="AK52" s="315"/>
      <c r="AL52" s="315"/>
      <c r="AM52" s="315"/>
      <c r="AN52" s="315"/>
      <c r="AO52" s="315"/>
      <c r="AP52" s="315"/>
    </row>
    <row r="53" spans="17:42" s="283" customFormat="1" x14ac:dyDescent="0.2">
      <c r="Q53" s="315"/>
      <c r="R53" s="315"/>
      <c r="S53" s="315"/>
      <c r="T53" s="315"/>
      <c r="U53" s="315"/>
      <c r="V53" s="315"/>
      <c r="W53" s="315"/>
      <c r="X53" s="315"/>
      <c r="Y53" s="315"/>
      <c r="Z53" s="315"/>
      <c r="AA53" s="315"/>
      <c r="AB53" s="315"/>
      <c r="AC53" s="315"/>
      <c r="AD53" s="315"/>
      <c r="AE53" s="315"/>
      <c r="AF53" s="315"/>
      <c r="AG53" s="315"/>
      <c r="AH53" s="315"/>
      <c r="AI53" s="315"/>
      <c r="AJ53" s="315"/>
      <c r="AK53" s="315"/>
      <c r="AL53" s="315"/>
      <c r="AM53" s="315"/>
      <c r="AN53" s="315"/>
      <c r="AO53" s="315"/>
      <c r="AP53" s="315"/>
    </row>
    <row r="54" spans="17:42" s="283" customFormat="1" x14ac:dyDescent="0.2">
      <c r="Q54" s="315"/>
      <c r="R54" s="315"/>
      <c r="S54" s="315"/>
      <c r="T54" s="315"/>
      <c r="U54" s="315"/>
      <c r="V54" s="315"/>
      <c r="W54" s="315"/>
      <c r="X54" s="315"/>
      <c r="Y54" s="315"/>
      <c r="Z54" s="315"/>
      <c r="AA54" s="315"/>
      <c r="AB54" s="315"/>
      <c r="AC54" s="315"/>
      <c r="AD54" s="315"/>
      <c r="AE54" s="315"/>
      <c r="AF54" s="315"/>
      <c r="AG54" s="315"/>
      <c r="AH54" s="315"/>
      <c r="AI54" s="315"/>
      <c r="AJ54" s="315"/>
      <c r="AK54" s="315"/>
      <c r="AL54" s="315"/>
      <c r="AM54" s="315"/>
      <c r="AN54" s="315"/>
      <c r="AO54" s="315"/>
      <c r="AP54" s="315"/>
    </row>
    <row r="55" spans="17:42" s="283" customFormat="1" x14ac:dyDescent="0.2">
      <c r="Q55" s="315"/>
      <c r="R55" s="315"/>
      <c r="S55" s="315"/>
      <c r="T55" s="315"/>
      <c r="U55" s="315"/>
      <c r="V55" s="315"/>
      <c r="W55" s="315"/>
      <c r="X55" s="315"/>
      <c r="Y55" s="315"/>
      <c r="Z55" s="315"/>
      <c r="AA55" s="315"/>
      <c r="AB55" s="315"/>
      <c r="AC55" s="315"/>
      <c r="AD55" s="315"/>
      <c r="AE55" s="315"/>
      <c r="AF55" s="315"/>
      <c r="AG55" s="315"/>
      <c r="AH55" s="315"/>
      <c r="AI55" s="315"/>
      <c r="AJ55" s="315"/>
      <c r="AK55" s="315"/>
      <c r="AL55" s="315"/>
      <c r="AM55" s="315"/>
      <c r="AN55" s="315"/>
      <c r="AO55" s="315"/>
      <c r="AP55" s="315"/>
    </row>
    <row r="56" spans="17:42" s="283" customFormat="1" x14ac:dyDescent="0.2">
      <c r="Q56" s="315"/>
      <c r="R56" s="315"/>
      <c r="S56" s="315"/>
      <c r="T56" s="315"/>
      <c r="U56" s="315"/>
      <c r="V56" s="315"/>
      <c r="W56" s="315"/>
      <c r="X56" s="315"/>
      <c r="Y56" s="315"/>
      <c r="Z56" s="315"/>
      <c r="AA56" s="315"/>
      <c r="AB56" s="315"/>
      <c r="AC56" s="315"/>
      <c r="AD56" s="315"/>
      <c r="AE56" s="315"/>
      <c r="AF56" s="315"/>
      <c r="AG56" s="315"/>
      <c r="AH56" s="315"/>
      <c r="AI56" s="315"/>
      <c r="AJ56" s="315"/>
      <c r="AK56" s="315"/>
      <c r="AL56" s="315"/>
      <c r="AM56" s="315"/>
      <c r="AN56" s="315"/>
      <c r="AO56" s="315"/>
      <c r="AP56" s="315"/>
    </row>
    <row r="57" spans="17:42" s="283" customFormat="1" x14ac:dyDescent="0.2">
      <c r="Q57" s="315"/>
      <c r="R57" s="315"/>
      <c r="S57" s="315"/>
      <c r="T57" s="315"/>
      <c r="U57" s="315"/>
      <c r="V57" s="315"/>
      <c r="W57" s="315"/>
      <c r="X57" s="315"/>
      <c r="Y57" s="315"/>
      <c r="Z57" s="315"/>
      <c r="AA57" s="315"/>
      <c r="AB57" s="315"/>
      <c r="AC57" s="315"/>
      <c r="AD57" s="315"/>
      <c r="AE57" s="315"/>
      <c r="AF57" s="315"/>
      <c r="AG57" s="315"/>
      <c r="AH57" s="315"/>
      <c r="AI57" s="315"/>
      <c r="AJ57" s="315"/>
      <c r="AK57" s="315"/>
      <c r="AL57" s="315"/>
      <c r="AM57" s="315"/>
      <c r="AN57" s="315"/>
      <c r="AO57" s="315"/>
      <c r="AP57" s="315"/>
    </row>
    <row r="58" spans="17:42" s="283" customFormat="1" x14ac:dyDescent="0.2">
      <c r="Q58" s="315"/>
      <c r="R58" s="315"/>
      <c r="S58" s="315"/>
      <c r="T58" s="315"/>
      <c r="U58" s="315"/>
      <c r="V58" s="315"/>
      <c r="W58" s="315"/>
      <c r="X58" s="315"/>
      <c r="Y58" s="315"/>
      <c r="Z58" s="315"/>
      <c r="AA58" s="315"/>
      <c r="AB58" s="315"/>
      <c r="AC58" s="315"/>
      <c r="AD58" s="315"/>
      <c r="AE58" s="315"/>
      <c r="AF58" s="315"/>
      <c r="AG58" s="315"/>
      <c r="AH58" s="315"/>
      <c r="AI58" s="315"/>
      <c r="AJ58" s="315"/>
      <c r="AK58" s="315"/>
      <c r="AL58" s="315"/>
      <c r="AM58" s="315"/>
      <c r="AN58" s="315"/>
      <c r="AO58" s="315"/>
      <c r="AP58" s="315"/>
    </row>
    <row r="59" spans="17:42" s="283" customFormat="1" x14ac:dyDescent="0.2">
      <c r="Q59" s="315"/>
      <c r="R59" s="315"/>
      <c r="S59" s="315"/>
      <c r="T59" s="315"/>
      <c r="U59" s="315"/>
      <c r="V59" s="315"/>
      <c r="W59" s="315"/>
      <c r="X59" s="315"/>
      <c r="Y59" s="315"/>
      <c r="Z59" s="315"/>
      <c r="AA59" s="315"/>
      <c r="AB59" s="315"/>
      <c r="AC59" s="315"/>
      <c r="AD59" s="315"/>
      <c r="AE59" s="315"/>
      <c r="AF59" s="315"/>
      <c r="AG59" s="315"/>
      <c r="AH59" s="315"/>
      <c r="AI59" s="315"/>
      <c r="AJ59" s="315"/>
      <c r="AK59" s="315"/>
      <c r="AL59" s="315"/>
      <c r="AM59" s="315"/>
      <c r="AN59" s="315"/>
      <c r="AO59" s="315"/>
      <c r="AP59" s="315"/>
    </row>
    <row r="60" spans="17:42" s="283" customFormat="1" x14ac:dyDescent="0.2">
      <c r="Q60" s="315"/>
      <c r="R60" s="315"/>
      <c r="S60" s="315"/>
      <c r="T60" s="315"/>
      <c r="U60" s="315"/>
      <c r="V60" s="315"/>
      <c r="W60" s="315"/>
      <c r="X60" s="315"/>
      <c r="Y60" s="315"/>
      <c r="Z60" s="315"/>
      <c r="AA60" s="315"/>
      <c r="AB60" s="315"/>
      <c r="AC60" s="315"/>
      <c r="AD60" s="315"/>
      <c r="AE60" s="315"/>
      <c r="AF60" s="315"/>
      <c r="AG60" s="315"/>
      <c r="AH60" s="315"/>
      <c r="AI60" s="315"/>
      <c r="AJ60" s="315"/>
      <c r="AK60" s="315"/>
      <c r="AL60" s="315"/>
      <c r="AM60" s="315"/>
      <c r="AN60" s="315"/>
      <c r="AO60" s="315"/>
      <c r="AP60" s="315"/>
    </row>
    <row r="61" spans="17:42" s="283" customFormat="1" x14ac:dyDescent="0.2">
      <c r="Q61" s="315"/>
      <c r="R61" s="315"/>
      <c r="S61" s="315"/>
      <c r="T61" s="315"/>
      <c r="U61" s="315"/>
      <c r="V61" s="315"/>
      <c r="W61" s="315"/>
      <c r="X61" s="315"/>
      <c r="Y61" s="315"/>
      <c r="Z61" s="315"/>
      <c r="AA61" s="315"/>
      <c r="AB61" s="315"/>
      <c r="AC61" s="315"/>
      <c r="AD61" s="315"/>
      <c r="AE61" s="315"/>
      <c r="AF61" s="315"/>
      <c r="AG61" s="315"/>
      <c r="AH61" s="315"/>
      <c r="AI61" s="315"/>
      <c r="AJ61" s="315"/>
      <c r="AK61" s="315"/>
      <c r="AL61" s="315"/>
      <c r="AM61" s="315"/>
      <c r="AN61" s="315"/>
      <c r="AO61" s="315"/>
      <c r="AP61" s="315"/>
    </row>
    <row r="62" spans="17:42" s="283" customFormat="1" x14ac:dyDescent="0.2">
      <c r="Q62" s="315"/>
      <c r="R62" s="315"/>
      <c r="S62" s="315"/>
      <c r="T62" s="315"/>
      <c r="U62" s="315"/>
      <c r="V62" s="315"/>
      <c r="W62" s="315"/>
      <c r="X62" s="315"/>
      <c r="Y62" s="315"/>
      <c r="Z62" s="315"/>
      <c r="AA62" s="315"/>
      <c r="AB62" s="315"/>
      <c r="AC62" s="315"/>
      <c r="AD62" s="315"/>
      <c r="AE62" s="315"/>
      <c r="AF62" s="315"/>
      <c r="AG62" s="315"/>
      <c r="AH62" s="315"/>
      <c r="AI62" s="315"/>
      <c r="AJ62" s="315"/>
      <c r="AK62" s="315"/>
      <c r="AL62" s="315"/>
      <c r="AM62" s="315"/>
      <c r="AN62" s="315"/>
      <c r="AO62" s="315"/>
      <c r="AP62" s="315"/>
    </row>
    <row r="63" spans="17:42" s="283" customFormat="1" x14ac:dyDescent="0.2">
      <c r="Q63" s="315"/>
      <c r="R63" s="315"/>
      <c r="S63" s="315"/>
      <c r="T63" s="315"/>
      <c r="U63" s="315"/>
      <c r="V63" s="315"/>
      <c r="W63" s="315"/>
      <c r="X63" s="315"/>
      <c r="Y63" s="315"/>
      <c r="Z63" s="315"/>
      <c r="AA63" s="315"/>
      <c r="AB63" s="315"/>
      <c r="AC63" s="315"/>
      <c r="AD63" s="315"/>
      <c r="AE63" s="315"/>
      <c r="AF63" s="315"/>
      <c r="AG63" s="315"/>
      <c r="AH63" s="315"/>
      <c r="AI63" s="315"/>
      <c r="AJ63" s="315"/>
      <c r="AK63" s="315"/>
      <c r="AL63" s="315"/>
      <c r="AM63" s="315"/>
      <c r="AN63" s="315"/>
      <c r="AO63" s="315"/>
      <c r="AP63" s="315"/>
    </row>
    <row r="64" spans="17:42" s="283" customFormat="1" x14ac:dyDescent="0.2">
      <c r="Q64" s="315"/>
      <c r="R64" s="315"/>
      <c r="S64" s="315"/>
      <c r="T64" s="315"/>
      <c r="U64" s="315"/>
      <c r="V64" s="315"/>
      <c r="W64" s="315"/>
      <c r="X64" s="315"/>
      <c r="Y64" s="315"/>
      <c r="Z64" s="315"/>
      <c r="AA64" s="315"/>
      <c r="AB64" s="315"/>
      <c r="AC64" s="315"/>
      <c r="AD64" s="315"/>
      <c r="AE64" s="315"/>
      <c r="AF64" s="315"/>
      <c r="AG64" s="315"/>
      <c r="AH64" s="315"/>
      <c r="AI64" s="315"/>
      <c r="AJ64" s="315"/>
      <c r="AK64" s="315"/>
      <c r="AL64" s="315"/>
      <c r="AM64" s="315"/>
      <c r="AN64" s="315"/>
      <c r="AO64" s="315"/>
      <c r="AP64" s="315"/>
    </row>
    <row r="65" spans="17:42" s="283" customFormat="1" x14ac:dyDescent="0.2">
      <c r="Q65" s="315"/>
      <c r="R65" s="315"/>
      <c r="S65" s="315"/>
      <c r="T65" s="315"/>
      <c r="U65" s="315"/>
      <c r="V65" s="315"/>
      <c r="W65" s="315"/>
      <c r="X65" s="315"/>
      <c r="Y65" s="315"/>
      <c r="Z65" s="315"/>
      <c r="AA65" s="315"/>
      <c r="AB65" s="315"/>
      <c r="AC65" s="315"/>
      <c r="AD65" s="315"/>
      <c r="AE65" s="315"/>
      <c r="AF65" s="315"/>
      <c r="AG65" s="315"/>
      <c r="AH65" s="315"/>
      <c r="AI65" s="315"/>
      <c r="AJ65" s="315"/>
      <c r="AK65" s="315"/>
      <c r="AL65" s="315"/>
      <c r="AM65" s="315"/>
      <c r="AN65" s="315"/>
      <c r="AO65" s="315"/>
      <c r="AP65" s="315"/>
    </row>
    <row r="66" spans="17:42" s="283" customFormat="1" x14ac:dyDescent="0.2">
      <c r="Q66" s="315"/>
      <c r="R66" s="315"/>
      <c r="S66" s="315"/>
      <c r="T66" s="315"/>
      <c r="U66" s="315"/>
      <c r="V66" s="315"/>
      <c r="W66" s="315"/>
      <c r="X66" s="315"/>
      <c r="Y66" s="315"/>
      <c r="Z66" s="315"/>
      <c r="AA66" s="315"/>
      <c r="AB66" s="315"/>
      <c r="AC66" s="315"/>
      <c r="AD66" s="315"/>
      <c r="AE66" s="315"/>
      <c r="AF66" s="315"/>
      <c r="AG66" s="315"/>
      <c r="AH66" s="315"/>
      <c r="AI66" s="315"/>
      <c r="AJ66" s="315"/>
      <c r="AK66" s="315"/>
      <c r="AL66" s="315"/>
      <c r="AM66" s="315"/>
      <c r="AN66" s="315"/>
      <c r="AO66" s="315"/>
      <c r="AP66" s="315"/>
    </row>
    <row r="67" spans="17:42" s="283" customFormat="1" x14ac:dyDescent="0.2">
      <c r="Q67" s="315"/>
      <c r="R67" s="315"/>
      <c r="S67" s="315"/>
      <c r="T67" s="315"/>
      <c r="U67" s="315"/>
      <c r="V67" s="315"/>
      <c r="W67" s="315"/>
      <c r="X67" s="315"/>
      <c r="Y67" s="315"/>
      <c r="Z67" s="315"/>
      <c r="AA67" s="315"/>
      <c r="AB67" s="315"/>
      <c r="AC67" s="315"/>
      <c r="AD67" s="315"/>
      <c r="AE67" s="315"/>
      <c r="AF67" s="315"/>
      <c r="AG67" s="315"/>
      <c r="AH67" s="315"/>
      <c r="AI67" s="315"/>
      <c r="AJ67" s="315"/>
      <c r="AK67" s="315"/>
      <c r="AL67" s="315"/>
      <c r="AM67" s="315"/>
      <c r="AN67" s="315"/>
      <c r="AO67" s="315"/>
      <c r="AP67" s="315"/>
    </row>
    <row r="68" spans="17:42" s="283" customFormat="1" x14ac:dyDescent="0.2">
      <c r="Q68" s="315"/>
      <c r="R68" s="315"/>
      <c r="S68" s="315"/>
      <c r="T68" s="315"/>
      <c r="U68" s="315"/>
      <c r="V68" s="315"/>
      <c r="W68" s="315"/>
      <c r="X68" s="315"/>
      <c r="Y68" s="315"/>
      <c r="Z68" s="315"/>
      <c r="AA68" s="315"/>
      <c r="AB68" s="315"/>
      <c r="AC68" s="315"/>
      <c r="AD68" s="315"/>
      <c r="AE68" s="315"/>
      <c r="AF68" s="315"/>
      <c r="AG68" s="315"/>
      <c r="AH68" s="315"/>
      <c r="AI68" s="315"/>
      <c r="AJ68" s="315"/>
      <c r="AK68" s="315"/>
      <c r="AL68" s="315"/>
      <c r="AM68" s="315"/>
      <c r="AN68" s="315"/>
      <c r="AO68" s="315"/>
      <c r="AP68" s="315"/>
    </row>
    <row r="69" spans="17:42" s="283" customFormat="1" x14ac:dyDescent="0.2">
      <c r="Q69" s="315"/>
      <c r="R69" s="315"/>
      <c r="S69" s="315"/>
      <c r="T69" s="315"/>
      <c r="U69" s="315"/>
      <c r="V69" s="315"/>
      <c r="W69" s="315"/>
      <c r="X69" s="315"/>
      <c r="Y69" s="315"/>
      <c r="Z69" s="315"/>
      <c r="AA69" s="315"/>
      <c r="AB69" s="315"/>
      <c r="AC69" s="315"/>
      <c r="AD69" s="315"/>
      <c r="AE69" s="315"/>
      <c r="AF69" s="315"/>
      <c r="AG69" s="315"/>
      <c r="AH69" s="315"/>
      <c r="AI69" s="315"/>
      <c r="AJ69" s="315"/>
      <c r="AK69" s="315"/>
      <c r="AL69" s="315"/>
      <c r="AM69" s="315"/>
      <c r="AN69" s="315"/>
      <c r="AO69" s="315"/>
      <c r="AP69" s="315"/>
    </row>
    <row r="70" spans="17:42" s="283" customFormat="1" x14ac:dyDescent="0.2">
      <c r="Q70" s="315"/>
      <c r="R70" s="315"/>
      <c r="S70" s="315"/>
      <c r="T70" s="315"/>
      <c r="U70" s="315"/>
      <c r="V70" s="315"/>
      <c r="W70" s="315"/>
      <c r="X70" s="315"/>
      <c r="Y70" s="315"/>
      <c r="Z70" s="315"/>
      <c r="AA70" s="315"/>
      <c r="AB70" s="315"/>
      <c r="AC70" s="315"/>
      <c r="AD70" s="315"/>
      <c r="AE70" s="315"/>
      <c r="AF70" s="315"/>
      <c r="AG70" s="315"/>
      <c r="AH70" s="315"/>
      <c r="AI70" s="315"/>
      <c r="AJ70" s="315"/>
      <c r="AK70" s="315"/>
      <c r="AL70" s="315"/>
      <c r="AM70" s="315"/>
      <c r="AN70" s="315"/>
      <c r="AO70" s="315"/>
      <c r="AP70" s="315"/>
    </row>
    <row r="71" spans="17:42" s="283" customFormat="1" x14ac:dyDescent="0.2">
      <c r="Q71" s="315"/>
      <c r="R71" s="315"/>
      <c r="S71" s="315"/>
      <c r="T71" s="315"/>
      <c r="U71" s="315"/>
      <c r="V71" s="315"/>
      <c r="W71" s="315"/>
      <c r="X71" s="315"/>
      <c r="Y71" s="315"/>
      <c r="Z71" s="315"/>
      <c r="AA71" s="315"/>
      <c r="AB71" s="315"/>
      <c r="AC71" s="315"/>
      <c r="AD71" s="315"/>
      <c r="AE71" s="315"/>
      <c r="AF71" s="315"/>
      <c r="AG71" s="315"/>
      <c r="AH71" s="315"/>
      <c r="AI71" s="315"/>
      <c r="AJ71" s="315"/>
      <c r="AK71" s="315"/>
      <c r="AL71" s="315"/>
      <c r="AM71" s="315"/>
      <c r="AN71" s="315"/>
      <c r="AO71" s="315"/>
      <c r="AP71" s="315"/>
    </row>
    <row r="72" spans="17:42" s="283" customFormat="1" x14ac:dyDescent="0.2">
      <c r="Q72" s="315"/>
      <c r="R72" s="315"/>
      <c r="S72" s="315"/>
      <c r="T72" s="315"/>
      <c r="U72" s="315"/>
      <c r="V72" s="315"/>
      <c r="W72" s="315"/>
      <c r="X72" s="315"/>
      <c r="Y72" s="315"/>
      <c r="Z72" s="315"/>
      <c r="AA72" s="315"/>
      <c r="AB72" s="315"/>
      <c r="AC72" s="315"/>
      <c r="AD72" s="315"/>
      <c r="AE72" s="315"/>
      <c r="AF72" s="315"/>
      <c r="AG72" s="315"/>
      <c r="AH72" s="315"/>
      <c r="AI72" s="315"/>
      <c r="AJ72" s="315"/>
      <c r="AK72" s="315"/>
      <c r="AL72" s="315"/>
      <c r="AM72" s="315"/>
      <c r="AN72" s="315"/>
      <c r="AO72" s="315"/>
      <c r="AP72" s="315"/>
    </row>
    <row r="73" spans="17:42" s="283" customFormat="1" x14ac:dyDescent="0.2">
      <c r="Q73" s="315"/>
      <c r="R73" s="315"/>
      <c r="S73" s="315"/>
      <c r="T73" s="315"/>
      <c r="U73" s="315"/>
      <c r="V73" s="315"/>
      <c r="W73" s="315"/>
      <c r="X73" s="315"/>
      <c r="Y73" s="315"/>
      <c r="Z73" s="315"/>
      <c r="AA73" s="315"/>
      <c r="AB73" s="315"/>
      <c r="AC73" s="315"/>
      <c r="AD73" s="315"/>
      <c r="AE73" s="315"/>
      <c r="AF73" s="315"/>
      <c r="AG73" s="315"/>
      <c r="AH73" s="315"/>
      <c r="AI73" s="315"/>
      <c r="AJ73" s="315"/>
      <c r="AK73" s="315"/>
      <c r="AL73" s="315"/>
      <c r="AM73" s="315"/>
      <c r="AN73" s="315"/>
      <c r="AO73" s="315"/>
      <c r="AP73" s="315"/>
    </row>
    <row r="74" spans="17:42" s="283" customFormat="1" x14ac:dyDescent="0.2">
      <c r="Q74" s="315"/>
      <c r="R74" s="315"/>
      <c r="S74" s="315"/>
      <c r="T74" s="315"/>
      <c r="U74" s="315"/>
      <c r="V74" s="315"/>
      <c r="W74" s="315"/>
      <c r="X74" s="315"/>
      <c r="Y74" s="315"/>
      <c r="Z74" s="315"/>
      <c r="AA74" s="315"/>
      <c r="AB74" s="315"/>
      <c r="AC74" s="315"/>
      <c r="AD74" s="315"/>
      <c r="AE74" s="315"/>
      <c r="AF74" s="315"/>
      <c r="AG74" s="315"/>
      <c r="AH74" s="315"/>
      <c r="AI74" s="315"/>
      <c r="AJ74" s="315"/>
      <c r="AK74" s="315"/>
      <c r="AL74" s="315"/>
      <c r="AM74" s="315"/>
      <c r="AN74" s="315"/>
      <c r="AO74" s="315"/>
      <c r="AP74" s="315"/>
    </row>
    <row r="75" spans="17:42" s="283" customFormat="1" x14ac:dyDescent="0.2">
      <c r="Q75" s="315"/>
      <c r="R75" s="315"/>
      <c r="S75" s="315"/>
      <c r="T75" s="315"/>
      <c r="U75" s="315"/>
      <c r="V75" s="315"/>
      <c r="W75" s="315"/>
      <c r="X75" s="315"/>
      <c r="Y75" s="315"/>
      <c r="Z75" s="315"/>
      <c r="AA75" s="315"/>
      <c r="AB75" s="315"/>
      <c r="AC75" s="315"/>
      <c r="AD75" s="315"/>
      <c r="AE75" s="315"/>
      <c r="AF75" s="315"/>
      <c r="AG75" s="315"/>
      <c r="AH75" s="315"/>
      <c r="AI75" s="315"/>
      <c r="AJ75" s="315"/>
      <c r="AK75" s="315"/>
      <c r="AL75" s="315"/>
      <c r="AM75" s="315"/>
      <c r="AN75" s="315"/>
      <c r="AO75" s="315"/>
      <c r="AP75" s="315"/>
    </row>
    <row r="76" spans="17:42" s="283" customFormat="1" x14ac:dyDescent="0.2">
      <c r="Q76" s="315"/>
      <c r="R76" s="315"/>
      <c r="S76" s="315"/>
      <c r="T76" s="315"/>
      <c r="U76" s="315"/>
      <c r="V76" s="315"/>
      <c r="W76" s="315"/>
      <c r="X76" s="315"/>
      <c r="Y76" s="315"/>
      <c r="Z76" s="315"/>
      <c r="AA76" s="315"/>
      <c r="AB76" s="315"/>
      <c r="AC76" s="315"/>
      <c r="AD76" s="315"/>
      <c r="AE76" s="315"/>
      <c r="AF76" s="315"/>
      <c r="AG76" s="315"/>
      <c r="AH76" s="315"/>
      <c r="AI76" s="315"/>
      <c r="AJ76" s="315"/>
      <c r="AK76" s="315"/>
      <c r="AL76" s="315"/>
      <c r="AM76" s="315"/>
      <c r="AN76" s="315"/>
      <c r="AO76" s="315"/>
      <c r="AP76" s="315"/>
    </row>
    <row r="77" spans="17:42" s="283" customFormat="1" x14ac:dyDescent="0.2">
      <c r="Q77" s="315"/>
      <c r="R77" s="315"/>
      <c r="S77" s="315"/>
      <c r="T77" s="315"/>
      <c r="U77" s="315"/>
      <c r="V77" s="315"/>
      <c r="W77" s="315"/>
      <c r="X77" s="315"/>
      <c r="Y77" s="315"/>
      <c r="Z77" s="315"/>
      <c r="AA77" s="315"/>
      <c r="AB77" s="315"/>
      <c r="AC77" s="315"/>
      <c r="AD77" s="315"/>
      <c r="AE77" s="315"/>
      <c r="AF77" s="315"/>
      <c r="AG77" s="315"/>
      <c r="AH77" s="315"/>
      <c r="AI77" s="315"/>
      <c r="AJ77" s="315"/>
      <c r="AK77" s="315"/>
      <c r="AL77" s="315"/>
      <c r="AM77" s="315"/>
      <c r="AN77" s="315"/>
      <c r="AO77" s="315"/>
      <c r="AP77" s="315"/>
    </row>
    <row r="78" spans="17:42" s="283" customFormat="1" x14ac:dyDescent="0.2">
      <c r="Q78" s="315"/>
      <c r="R78" s="315"/>
      <c r="S78" s="315"/>
      <c r="T78" s="315"/>
      <c r="U78" s="315"/>
      <c r="V78" s="315"/>
      <c r="W78" s="315"/>
      <c r="X78" s="315"/>
      <c r="Y78" s="315"/>
      <c r="Z78" s="315"/>
      <c r="AA78" s="315"/>
      <c r="AB78" s="315"/>
      <c r="AC78" s="315"/>
      <c r="AD78" s="315"/>
      <c r="AE78" s="315"/>
      <c r="AF78" s="315"/>
      <c r="AG78" s="315"/>
      <c r="AH78" s="315"/>
      <c r="AI78" s="315"/>
      <c r="AJ78" s="315"/>
      <c r="AK78" s="315"/>
      <c r="AL78" s="315"/>
      <c r="AM78" s="315"/>
      <c r="AN78" s="315"/>
      <c r="AO78" s="315"/>
      <c r="AP78" s="315"/>
    </row>
    <row r="79" spans="17:42" s="283" customFormat="1" x14ac:dyDescent="0.2">
      <c r="Q79" s="315"/>
      <c r="R79" s="315"/>
      <c r="S79" s="315"/>
      <c r="T79" s="315"/>
      <c r="U79" s="315"/>
      <c r="V79" s="315"/>
      <c r="W79" s="315"/>
      <c r="X79" s="315"/>
      <c r="Y79" s="315"/>
      <c r="Z79" s="315"/>
      <c r="AA79" s="315"/>
      <c r="AB79" s="315"/>
      <c r="AC79" s="315"/>
      <c r="AD79" s="315"/>
      <c r="AE79" s="315"/>
      <c r="AF79" s="315"/>
      <c r="AG79" s="315"/>
      <c r="AH79" s="315"/>
      <c r="AI79" s="315"/>
      <c r="AJ79" s="315"/>
      <c r="AK79" s="315"/>
      <c r="AL79" s="315"/>
      <c r="AM79" s="315"/>
      <c r="AN79" s="315"/>
      <c r="AO79" s="315"/>
      <c r="AP79" s="315"/>
    </row>
    <row r="80" spans="17:42" s="283" customFormat="1" x14ac:dyDescent="0.2">
      <c r="Q80" s="315"/>
      <c r="R80" s="315"/>
      <c r="S80" s="315"/>
      <c r="T80" s="315"/>
      <c r="U80" s="315"/>
      <c r="V80" s="315"/>
      <c r="W80" s="315"/>
      <c r="X80" s="315"/>
      <c r="Y80" s="315"/>
      <c r="Z80" s="315"/>
      <c r="AA80" s="315"/>
      <c r="AB80" s="315"/>
      <c r="AC80" s="315"/>
      <c r="AD80" s="315"/>
      <c r="AE80" s="315"/>
      <c r="AF80" s="315"/>
      <c r="AG80" s="315"/>
      <c r="AH80" s="315"/>
      <c r="AI80" s="315"/>
      <c r="AJ80" s="315"/>
      <c r="AK80" s="315"/>
      <c r="AL80" s="315"/>
      <c r="AM80" s="315"/>
      <c r="AN80" s="315"/>
      <c r="AO80" s="315"/>
      <c r="AP80" s="315"/>
    </row>
    <row r="81" spans="17:42" s="283" customFormat="1" x14ac:dyDescent="0.2">
      <c r="Q81" s="315"/>
      <c r="R81" s="315"/>
      <c r="S81" s="315"/>
      <c r="T81" s="315"/>
      <c r="U81" s="315"/>
      <c r="V81" s="315"/>
      <c r="W81" s="315"/>
      <c r="X81" s="315"/>
      <c r="Y81" s="315"/>
      <c r="Z81" s="315"/>
      <c r="AA81" s="315"/>
      <c r="AB81" s="315"/>
      <c r="AC81" s="315"/>
      <c r="AD81" s="315"/>
      <c r="AE81" s="315"/>
      <c r="AF81" s="315"/>
      <c r="AG81" s="315"/>
      <c r="AH81" s="315"/>
      <c r="AI81" s="315"/>
      <c r="AJ81" s="315"/>
      <c r="AK81" s="315"/>
      <c r="AL81" s="315"/>
      <c r="AM81" s="315"/>
      <c r="AN81" s="315"/>
      <c r="AO81" s="315"/>
      <c r="AP81" s="315"/>
    </row>
    <row r="82" spans="17:42" s="283" customFormat="1" x14ac:dyDescent="0.2">
      <c r="Q82" s="315"/>
      <c r="R82" s="315"/>
      <c r="S82" s="315"/>
      <c r="T82" s="315"/>
      <c r="U82" s="315"/>
      <c r="V82" s="315"/>
      <c r="W82" s="315"/>
      <c r="X82" s="315"/>
      <c r="Y82" s="315"/>
      <c r="Z82" s="315"/>
      <c r="AA82" s="315"/>
      <c r="AB82" s="315"/>
      <c r="AC82" s="315"/>
      <c r="AD82" s="315"/>
      <c r="AE82" s="315"/>
      <c r="AF82" s="315"/>
      <c r="AG82" s="315"/>
      <c r="AH82" s="315"/>
      <c r="AI82" s="315"/>
      <c r="AJ82" s="315"/>
      <c r="AK82" s="315"/>
      <c r="AL82" s="315"/>
      <c r="AM82" s="315"/>
      <c r="AN82" s="315"/>
      <c r="AO82" s="315"/>
      <c r="AP82" s="315"/>
    </row>
    <row r="83" spans="17:42" s="283" customFormat="1" x14ac:dyDescent="0.2">
      <c r="Q83" s="315"/>
      <c r="R83" s="315"/>
      <c r="S83" s="315"/>
      <c r="T83" s="315"/>
      <c r="U83" s="315"/>
      <c r="V83" s="315"/>
      <c r="W83" s="315"/>
      <c r="X83" s="315"/>
      <c r="Y83" s="315"/>
      <c r="Z83" s="315"/>
      <c r="AA83" s="315"/>
      <c r="AB83" s="315"/>
      <c r="AC83" s="315"/>
      <c r="AD83" s="315"/>
      <c r="AE83" s="315"/>
      <c r="AF83" s="315"/>
      <c r="AG83" s="315"/>
      <c r="AH83" s="315"/>
      <c r="AI83" s="315"/>
      <c r="AJ83" s="315"/>
      <c r="AK83" s="315"/>
      <c r="AL83" s="315"/>
      <c r="AM83" s="315"/>
      <c r="AN83" s="315"/>
      <c r="AO83" s="315"/>
      <c r="AP83" s="315"/>
    </row>
    <row r="84" spans="17:42" s="283" customFormat="1" x14ac:dyDescent="0.2">
      <c r="Q84" s="315"/>
      <c r="R84" s="315"/>
      <c r="S84" s="315"/>
      <c r="T84" s="315"/>
      <c r="U84" s="315"/>
      <c r="V84" s="315"/>
      <c r="W84" s="315"/>
      <c r="X84" s="315"/>
      <c r="Y84" s="315"/>
      <c r="Z84" s="315"/>
      <c r="AA84" s="315"/>
      <c r="AB84" s="315"/>
      <c r="AC84" s="315"/>
      <c r="AD84" s="315"/>
      <c r="AE84" s="315"/>
      <c r="AF84" s="315"/>
      <c r="AG84" s="315"/>
      <c r="AH84" s="315"/>
      <c r="AI84" s="315"/>
      <c r="AJ84" s="315"/>
      <c r="AK84" s="315"/>
      <c r="AL84" s="315"/>
      <c r="AM84" s="315"/>
      <c r="AN84" s="315"/>
      <c r="AO84" s="315"/>
      <c r="AP84" s="315"/>
    </row>
    <row r="85" spans="17:42" s="283" customFormat="1" x14ac:dyDescent="0.2">
      <c r="Q85" s="315"/>
      <c r="R85" s="315"/>
      <c r="S85" s="315"/>
      <c r="T85" s="315"/>
      <c r="U85" s="315"/>
      <c r="V85" s="315"/>
      <c r="W85" s="315"/>
      <c r="X85" s="315"/>
      <c r="Y85" s="315"/>
      <c r="Z85" s="315"/>
      <c r="AA85" s="315"/>
      <c r="AB85" s="315"/>
      <c r="AC85" s="315"/>
      <c r="AD85" s="315"/>
      <c r="AE85" s="315"/>
      <c r="AF85" s="315"/>
      <c r="AG85" s="315"/>
      <c r="AH85" s="315"/>
      <c r="AI85" s="315"/>
      <c r="AJ85" s="315"/>
      <c r="AK85" s="315"/>
      <c r="AL85" s="315"/>
      <c r="AM85" s="315"/>
      <c r="AN85" s="315"/>
      <c r="AO85" s="315"/>
      <c r="AP85" s="315"/>
    </row>
    <row r="86" spans="17:42" s="283" customFormat="1" x14ac:dyDescent="0.2">
      <c r="Q86" s="315"/>
      <c r="R86" s="315"/>
      <c r="S86" s="315"/>
      <c r="T86" s="315"/>
      <c r="U86" s="315"/>
      <c r="V86" s="315"/>
      <c r="W86" s="315"/>
      <c r="X86" s="315"/>
      <c r="Y86" s="315"/>
      <c r="Z86" s="315"/>
      <c r="AA86" s="315"/>
      <c r="AB86" s="315"/>
      <c r="AC86" s="315"/>
      <c r="AD86" s="315"/>
      <c r="AE86" s="315"/>
      <c r="AF86" s="315"/>
      <c r="AG86" s="315"/>
      <c r="AH86" s="315"/>
      <c r="AI86" s="315"/>
      <c r="AJ86" s="315"/>
      <c r="AK86" s="315"/>
      <c r="AL86" s="315"/>
      <c r="AM86" s="315"/>
      <c r="AN86" s="315"/>
      <c r="AO86" s="315"/>
      <c r="AP86" s="315"/>
    </row>
    <row r="87" spans="17:42" s="283" customFormat="1" x14ac:dyDescent="0.2">
      <c r="Q87" s="315"/>
      <c r="R87" s="315"/>
      <c r="S87" s="315"/>
      <c r="T87" s="315"/>
      <c r="U87" s="315"/>
      <c r="V87" s="315"/>
      <c r="W87" s="315"/>
      <c r="X87" s="315"/>
      <c r="Y87" s="315"/>
      <c r="Z87" s="315"/>
      <c r="AA87" s="315"/>
      <c r="AB87" s="315"/>
      <c r="AC87" s="315"/>
      <c r="AD87" s="315"/>
      <c r="AE87" s="315"/>
      <c r="AF87" s="315"/>
      <c r="AG87" s="315"/>
      <c r="AH87" s="315"/>
      <c r="AI87" s="315"/>
      <c r="AJ87" s="315"/>
      <c r="AK87" s="315"/>
      <c r="AL87" s="315"/>
      <c r="AM87" s="315"/>
      <c r="AN87" s="315"/>
      <c r="AO87" s="315"/>
      <c r="AP87" s="315"/>
    </row>
    <row r="88" spans="17:42" s="283" customFormat="1" x14ac:dyDescent="0.2">
      <c r="Q88" s="315"/>
      <c r="R88" s="315"/>
      <c r="S88" s="315"/>
      <c r="T88" s="315"/>
      <c r="U88" s="315"/>
      <c r="V88" s="315"/>
      <c r="W88" s="315"/>
      <c r="X88" s="315"/>
      <c r="Y88" s="315"/>
      <c r="Z88" s="315"/>
      <c r="AA88" s="315"/>
      <c r="AB88" s="315"/>
      <c r="AC88" s="315"/>
      <c r="AD88" s="315"/>
      <c r="AE88" s="315"/>
      <c r="AF88" s="315"/>
      <c r="AG88" s="315"/>
      <c r="AH88" s="315"/>
      <c r="AI88" s="315"/>
      <c r="AJ88" s="315"/>
      <c r="AK88" s="315"/>
      <c r="AL88" s="315"/>
      <c r="AM88" s="315"/>
      <c r="AN88" s="315"/>
      <c r="AO88" s="315"/>
      <c r="AP88" s="315"/>
    </row>
    <row r="89" spans="17:42" s="283" customFormat="1" x14ac:dyDescent="0.2">
      <c r="Q89" s="315"/>
      <c r="R89" s="315"/>
      <c r="S89" s="315"/>
      <c r="T89" s="315"/>
      <c r="U89" s="315"/>
      <c r="V89" s="315"/>
      <c r="W89" s="315"/>
      <c r="X89" s="315"/>
      <c r="Y89" s="315"/>
      <c r="Z89" s="315"/>
      <c r="AA89" s="315"/>
      <c r="AB89" s="315"/>
      <c r="AC89" s="315"/>
      <c r="AD89" s="315"/>
      <c r="AE89" s="315"/>
      <c r="AF89" s="315"/>
      <c r="AG89" s="315"/>
      <c r="AH89" s="315"/>
      <c r="AI89" s="315"/>
      <c r="AJ89" s="315"/>
      <c r="AK89" s="315"/>
      <c r="AL89" s="315"/>
      <c r="AM89" s="315"/>
      <c r="AN89" s="315"/>
      <c r="AO89" s="315"/>
      <c r="AP89" s="315"/>
    </row>
    <row r="90" spans="17:42" s="283" customFormat="1" x14ac:dyDescent="0.2">
      <c r="Q90" s="315"/>
      <c r="R90" s="315"/>
      <c r="S90" s="315"/>
      <c r="T90" s="315"/>
      <c r="U90" s="315"/>
      <c r="V90" s="315"/>
      <c r="W90" s="315"/>
      <c r="X90" s="315"/>
      <c r="Y90" s="315"/>
      <c r="Z90" s="315"/>
      <c r="AA90" s="315"/>
      <c r="AB90" s="315"/>
      <c r="AC90" s="315"/>
      <c r="AD90" s="315"/>
      <c r="AE90" s="315"/>
      <c r="AF90" s="315"/>
      <c r="AG90" s="315"/>
      <c r="AH90" s="315"/>
      <c r="AI90" s="315"/>
      <c r="AJ90" s="315"/>
      <c r="AK90" s="315"/>
      <c r="AL90" s="315"/>
      <c r="AM90" s="315"/>
      <c r="AN90" s="315"/>
      <c r="AO90" s="315"/>
      <c r="AP90" s="315"/>
    </row>
    <row r="91" spans="17:42" s="283" customFormat="1" x14ac:dyDescent="0.2">
      <c r="Q91" s="315"/>
      <c r="R91" s="315"/>
      <c r="S91" s="315"/>
      <c r="T91" s="315"/>
      <c r="U91" s="315"/>
      <c r="V91" s="315"/>
      <c r="W91" s="315"/>
      <c r="X91" s="315"/>
      <c r="Y91" s="315"/>
      <c r="Z91" s="315"/>
      <c r="AA91" s="315"/>
      <c r="AB91" s="315"/>
      <c r="AC91" s="315"/>
      <c r="AD91" s="315"/>
      <c r="AE91" s="315"/>
      <c r="AF91" s="315"/>
      <c r="AG91" s="315"/>
      <c r="AH91" s="315"/>
      <c r="AI91" s="315"/>
      <c r="AJ91" s="315"/>
      <c r="AK91" s="315"/>
      <c r="AL91" s="315"/>
      <c r="AM91" s="315"/>
      <c r="AN91" s="315"/>
      <c r="AO91" s="315"/>
      <c r="AP91" s="315"/>
    </row>
    <row r="92" spans="17:42" s="283" customFormat="1" x14ac:dyDescent="0.2">
      <c r="Q92" s="315"/>
      <c r="R92" s="315"/>
      <c r="S92" s="315"/>
      <c r="T92" s="315"/>
      <c r="U92" s="315"/>
      <c r="V92" s="315"/>
      <c r="W92" s="315"/>
      <c r="X92" s="315"/>
      <c r="Y92" s="315"/>
      <c r="Z92" s="315"/>
      <c r="AA92" s="315"/>
      <c r="AB92" s="315"/>
      <c r="AC92" s="315"/>
      <c r="AD92" s="315"/>
      <c r="AE92" s="315"/>
      <c r="AF92" s="315"/>
      <c r="AG92" s="315"/>
      <c r="AH92" s="315"/>
      <c r="AI92" s="315"/>
      <c r="AJ92" s="315"/>
      <c r="AK92" s="315"/>
      <c r="AL92" s="315"/>
      <c r="AM92" s="315"/>
      <c r="AN92" s="315"/>
      <c r="AO92" s="315"/>
      <c r="AP92" s="315"/>
    </row>
    <row r="93" spans="17:42" s="283" customFormat="1" x14ac:dyDescent="0.2">
      <c r="Q93" s="315"/>
      <c r="R93" s="315"/>
      <c r="S93" s="315"/>
      <c r="T93" s="315"/>
      <c r="U93" s="315"/>
      <c r="V93" s="315"/>
      <c r="W93" s="315"/>
      <c r="X93" s="315"/>
      <c r="Y93" s="315"/>
      <c r="Z93" s="315"/>
      <c r="AA93" s="315"/>
      <c r="AB93" s="315"/>
      <c r="AC93" s="315"/>
      <c r="AD93" s="315"/>
      <c r="AE93" s="315"/>
      <c r="AF93" s="315"/>
      <c r="AG93" s="315"/>
      <c r="AH93" s="315"/>
      <c r="AI93" s="315"/>
      <c r="AJ93" s="315"/>
      <c r="AK93" s="315"/>
      <c r="AL93" s="315"/>
      <c r="AM93" s="315"/>
      <c r="AN93" s="315"/>
      <c r="AO93" s="315"/>
      <c r="AP93" s="315"/>
    </row>
    <row r="94" spans="17:42" s="283" customFormat="1" x14ac:dyDescent="0.2">
      <c r="Q94" s="315"/>
      <c r="R94" s="315"/>
      <c r="S94" s="315"/>
      <c r="T94" s="315"/>
      <c r="U94" s="315"/>
      <c r="V94" s="315"/>
      <c r="W94" s="315"/>
      <c r="X94" s="315"/>
      <c r="Y94" s="315"/>
      <c r="Z94" s="315"/>
      <c r="AA94" s="315"/>
      <c r="AB94" s="315"/>
      <c r="AC94" s="315"/>
      <c r="AD94" s="315"/>
      <c r="AE94" s="315"/>
      <c r="AF94" s="315"/>
      <c r="AG94" s="315"/>
      <c r="AH94" s="315"/>
      <c r="AI94" s="315"/>
      <c r="AJ94" s="315"/>
      <c r="AK94" s="315"/>
      <c r="AL94" s="315"/>
      <c r="AM94" s="315"/>
      <c r="AN94" s="315"/>
      <c r="AO94" s="315"/>
      <c r="AP94" s="315"/>
    </row>
    <row r="95" spans="17:42" s="283" customFormat="1" x14ac:dyDescent="0.2">
      <c r="Q95" s="315"/>
      <c r="R95" s="315"/>
      <c r="S95" s="315"/>
      <c r="T95" s="315"/>
      <c r="U95" s="315"/>
      <c r="V95" s="315"/>
      <c r="W95" s="315"/>
      <c r="X95" s="315"/>
      <c r="Y95" s="315"/>
      <c r="Z95" s="315"/>
      <c r="AA95" s="315"/>
      <c r="AB95" s="315"/>
      <c r="AC95" s="315"/>
      <c r="AD95" s="315"/>
      <c r="AE95" s="315"/>
      <c r="AF95" s="315"/>
      <c r="AG95" s="315"/>
      <c r="AH95" s="315"/>
      <c r="AI95" s="315"/>
      <c r="AJ95" s="315"/>
      <c r="AK95" s="315"/>
      <c r="AL95" s="315"/>
      <c r="AM95" s="315"/>
      <c r="AN95" s="315"/>
      <c r="AO95" s="315"/>
      <c r="AP95" s="315"/>
    </row>
    <row r="96" spans="17:42" s="283" customFormat="1" x14ac:dyDescent="0.2">
      <c r="Q96" s="315"/>
      <c r="R96" s="315"/>
      <c r="S96" s="315"/>
      <c r="T96" s="315"/>
      <c r="U96" s="315"/>
      <c r="V96" s="315"/>
      <c r="W96" s="315"/>
      <c r="X96" s="315"/>
      <c r="Y96" s="315"/>
      <c r="Z96" s="315"/>
      <c r="AA96" s="315"/>
      <c r="AB96" s="315"/>
      <c r="AC96" s="315"/>
      <c r="AD96" s="315"/>
      <c r="AE96" s="315"/>
      <c r="AF96" s="315"/>
      <c r="AG96" s="315"/>
      <c r="AH96" s="315"/>
      <c r="AI96" s="315"/>
      <c r="AJ96" s="315"/>
      <c r="AK96" s="315"/>
      <c r="AL96" s="315"/>
      <c r="AM96" s="315"/>
      <c r="AN96" s="315"/>
      <c r="AO96" s="315"/>
      <c r="AP96" s="315"/>
    </row>
    <row r="97" spans="17:42" s="283" customFormat="1" x14ac:dyDescent="0.2">
      <c r="Q97" s="315"/>
      <c r="R97" s="315"/>
      <c r="S97" s="315"/>
      <c r="T97" s="315"/>
      <c r="U97" s="315"/>
      <c r="V97" s="315"/>
      <c r="W97" s="315"/>
      <c r="X97" s="315"/>
      <c r="Y97" s="315"/>
      <c r="Z97" s="315"/>
      <c r="AA97" s="315"/>
      <c r="AB97" s="315"/>
      <c r="AC97" s="315"/>
      <c r="AD97" s="315"/>
      <c r="AE97" s="315"/>
      <c r="AF97" s="315"/>
      <c r="AG97" s="315"/>
      <c r="AH97" s="315"/>
      <c r="AI97" s="315"/>
      <c r="AJ97" s="315"/>
      <c r="AK97" s="315"/>
      <c r="AL97" s="315"/>
      <c r="AM97" s="315"/>
      <c r="AN97" s="315"/>
      <c r="AO97" s="315"/>
      <c r="AP97" s="315"/>
    </row>
    <row r="98" spans="17:42" s="283" customFormat="1" x14ac:dyDescent="0.2">
      <c r="Q98" s="315"/>
      <c r="R98" s="315"/>
      <c r="S98" s="315"/>
      <c r="T98" s="315"/>
      <c r="U98" s="315"/>
      <c r="V98" s="315"/>
      <c r="W98" s="315"/>
      <c r="X98" s="315"/>
      <c r="Y98" s="315"/>
      <c r="Z98" s="315"/>
      <c r="AA98" s="315"/>
      <c r="AB98" s="315"/>
      <c r="AC98" s="315"/>
      <c r="AD98" s="315"/>
      <c r="AE98" s="315"/>
      <c r="AF98" s="315"/>
      <c r="AG98" s="315"/>
      <c r="AH98" s="315"/>
      <c r="AI98" s="315"/>
      <c r="AJ98" s="315"/>
      <c r="AK98" s="315"/>
      <c r="AL98" s="315"/>
      <c r="AM98" s="315"/>
      <c r="AN98" s="315"/>
      <c r="AO98" s="315"/>
      <c r="AP98" s="315"/>
    </row>
    <row r="99" spans="17:42" s="283" customFormat="1" x14ac:dyDescent="0.2">
      <c r="Q99" s="315"/>
      <c r="R99" s="315"/>
      <c r="S99" s="315"/>
      <c r="T99" s="315"/>
      <c r="U99" s="315"/>
      <c r="V99" s="315"/>
      <c r="W99" s="315"/>
      <c r="X99" s="315"/>
      <c r="Y99" s="315"/>
      <c r="Z99" s="315"/>
      <c r="AA99" s="315"/>
      <c r="AB99" s="315"/>
      <c r="AC99" s="315"/>
      <c r="AD99" s="315"/>
      <c r="AE99" s="315"/>
      <c r="AF99" s="315"/>
      <c r="AG99" s="315"/>
      <c r="AH99" s="315"/>
      <c r="AI99" s="315"/>
      <c r="AJ99" s="315"/>
      <c r="AK99" s="315"/>
      <c r="AL99" s="315"/>
      <c r="AM99" s="315"/>
      <c r="AN99" s="315"/>
      <c r="AO99" s="315"/>
      <c r="AP99" s="315"/>
    </row>
    <row r="100" spans="17:42" s="283" customFormat="1" x14ac:dyDescent="0.2">
      <c r="Q100" s="315"/>
      <c r="R100" s="315"/>
      <c r="S100" s="315"/>
      <c r="T100" s="315"/>
      <c r="U100" s="315"/>
      <c r="V100" s="315"/>
      <c r="W100" s="315"/>
      <c r="X100" s="315"/>
      <c r="Y100" s="315"/>
      <c r="Z100" s="315"/>
      <c r="AA100" s="315"/>
      <c r="AB100" s="315"/>
      <c r="AC100" s="315"/>
      <c r="AD100" s="315"/>
      <c r="AE100" s="315"/>
      <c r="AF100" s="315"/>
      <c r="AG100" s="315"/>
      <c r="AH100" s="315"/>
      <c r="AI100" s="315"/>
      <c r="AJ100" s="315"/>
      <c r="AK100" s="315"/>
      <c r="AL100" s="315"/>
      <c r="AM100" s="315"/>
      <c r="AN100" s="315"/>
      <c r="AO100" s="315"/>
      <c r="AP100" s="315"/>
    </row>
    <row r="101" spans="17:42" s="283" customFormat="1" x14ac:dyDescent="0.2">
      <c r="Q101" s="315"/>
      <c r="R101" s="315"/>
      <c r="S101" s="315"/>
      <c r="T101" s="315"/>
      <c r="U101" s="315"/>
      <c r="V101" s="315"/>
      <c r="W101" s="315"/>
      <c r="X101" s="315"/>
      <c r="Y101" s="315"/>
      <c r="Z101" s="315"/>
      <c r="AA101" s="315"/>
      <c r="AB101" s="315"/>
      <c r="AC101" s="315"/>
      <c r="AD101" s="315"/>
      <c r="AE101" s="315"/>
      <c r="AF101" s="315"/>
      <c r="AG101" s="315"/>
      <c r="AH101" s="315"/>
      <c r="AI101" s="315"/>
      <c r="AJ101" s="315"/>
      <c r="AK101" s="315"/>
      <c r="AL101" s="315"/>
      <c r="AM101" s="315"/>
      <c r="AN101" s="315"/>
      <c r="AO101" s="315"/>
      <c r="AP101" s="315"/>
    </row>
    <row r="102" spans="17:42" s="283" customFormat="1" x14ac:dyDescent="0.2">
      <c r="Q102" s="315"/>
      <c r="R102" s="315"/>
      <c r="S102" s="315"/>
      <c r="T102" s="315"/>
      <c r="U102" s="315"/>
      <c r="V102" s="315"/>
      <c r="W102" s="315"/>
      <c r="X102" s="315"/>
      <c r="Y102" s="315"/>
      <c r="Z102" s="315"/>
      <c r="AA102" s="315"/>
      <c r="AB102" s="315"/>
      <c r="AC102" s="315"/>
      <c r="AD102" s="315"/>
      <c r="AE102" s="315"/>
      <c r="AF102" s="315"/>
      <c r="AG102" s="315"/>
      <c r="AH102" s="315"/>
      <c r="AI102" s="315"/>
      <c r="AJ102" s="315"/>
      <c r="AK102" s="315"/>
      <c r="AL102" s="315"/>
      <c r="AM102" s="315"/>
      <c r="AN102" s="315"/>
      <c r="AO102" s="315"/>
      <c r="AP102" s="315"/>
    </row>
    <row r="103" spans="17:42" s="283" customFormat="1" x14ac:dyDescent="0.2">
      <c r="Q103" s="315"/>
      <c r="R103" s="315"/>
      <c r="S103" s="315"/>
      <c r="T103" s="315"/>
      <c r="U103" s="315"/>
      <c r="V103" s="315"/>
      <c r="W103" s="315"/>
      <c r="X103" s="315"/>
      <c r="Y103" s="315"/>
      <c r="Z103" s="315"/>
      <c r="AA103" s="315"/>
      <c r="AB103" s="315"/>
      <c r="AC103" s="315"/>
      <c r="AD103" s="315"/>
      <c r="AE103" s="315"/>
      <c r="AF103" s="315"/>
      <c r="AG103" s="315"/>
      <c r="AH103" s="315"/>
      <c r="AI103" s="315"/>
      <c r="AJ103" s="315"/>
      <c r="AK103" s="315"/>
      <c r="AL103" s="315"/>
      <c r="AM103" s="315"/>
      <c r="AN103" s="315"/>
      <c r="AO103" s="315"/>
      <c r="AP103" s="315"/>
    </row>
    <row r="104" spans="17:42" s="283" customFormat="1" x14ac:dyDescent="0.2">
      <c r="Q104" s="315"/>
      <c r="R104" s="315"/>
      <c r="S104" s="315"/>
      <c r="T104" s="315"/>
      <c r="U104" s="315"/>
      <c r="V104" s="315"/>
      <c r="W104" s="315"/>
      <c r="X104" s="315"/>
      <c r="Y104" s="315"/>
      <c r="Z104" s="315"/>
      <c r="AA104" s="315"/>
      <c r="AB104" s="315"/>
      <c r="AC104" s="315"/>
      <c r="AD104" s="315"/>
      <c r="AE104" s="315"/>
      <c r="AF104" s="315"/>
      <c r="AG104" s="315"/>
      <c r="AH104" s="315"/>
      <c r="AI104" s="315"/>
      <c r="AJ104" s="315"/>
      <c r="AK104" s="315"/>
      <c r="AL104" s="315"/>
      <c r="AM104" s="315"/>
      <c r="AN104" s="315"/>
      <c r="AO104" s="315"/>
      <c r="AP104" s="315"/>
    </row>
    <row r="105" spans="17:42" s="283" customFormat="1" x14ac:dyDescent="0.2">
      <c r="Q105" s="315"/>
      <c r="R105" s="315"/>
      <c r="S105" s="315"/>
      <c r="T105" s="315"/>
      <c r="U105" s="315"/>
      <c r="V105" s="315"/>
      <c r="W105" s="315"/>
      <c r="X105" s="315"/>
      <c r="Y105" s="315"/>
      <c r="Z105" s="315"/>
      <c r="AA105" s="315"/>
      <c r="AB105" s="315"/>
      <c r="AC105" s="315"/>
      <c r="AD105" s="315"/>
      <c r="AE105" s="315"/>
      <c r="AF105" s="315"/>
      <c r="AG105" s="315"/>
      <c r="AH105" s="315"/>
      <c r="AI105" s="315"/>
      <c r="AJ105" s="315"/>
      <c r="AK105" s="315"/>
      <c r="AL105" s="315"/>
      <c r="AM105" s="315"/>
      <c r="AN105" s="315"/>
      <c r="AO105" s="315"/>
      <c r="AP105" s="315"/>
    </row>
    <row r="106" spans="17:42" s="283" customFormat="1" x14ac:dyDescent="0.2">
      <c r="Q106" s="315"/>
      <c r="R106" s="315"/>
      <c r="S106" s="315"/>
      <c r="T106" s="315"/>
      <c r="U106" s="315"/>
      <c r="V106" s="315"/>
      <c r="W106" s="315"/>
      <c r="X106" s="315"/>
      <c r="Y106" s="315"/>
      <c r="Z106" s="315"/>
      <c r="AA106" s="315"/>
      <c r="AB106" s="315"/>
      <c r="AC106" s="315"/>
      <c r="AD106" s="315"/>
      <c r="AE106" s="315"/>
      <c r="AF106" s="315"/>
      <c r="AG106" s="315"/>
      <c r="AH106" s="315"/>
      <c r="AI106" s="315"/>
      <c r="AJ106" s="315"/>
      <c r="AK106" s="315"/>
      <c r="AL106" s="315"/>
      <c r="AM106" s="315"/>
      <c r="AN106" s="315"/>
      <c r="AO106" s="315"/>
      <c r="AP106" s="315"/>
    </row>
    <row r="107" spans="17:42" s="283" customFormat="1" x14ac:dyDescent="0.2">
      <c r="Q107" s="315"/>
      <c r="R107" s="315"/>
      <c r="S107" s="315"/>
      <c r="T107" s="315"/>
      <c r="U107" s="315"/>
      <c r="V107" s="315"/>
      <c r="W107" s="315"/>
      <c r="X107" s="315"/>
      <c r="Y107" s="315"/>
      <c r="Z107" s="315"/>
      <c r="AA107" s="315"/>
      <c r="AB107" s="315"/>
      <c r="AC107" s="315"/>
      <c r="AD107" s="315"/>
      <c r="AE107" s="315"/>
      <c r="AF107" s="315"/>
      <c r="AG107" s="315"/>
      <c r="AH107" s="315"/>
      <c r="AI107" s="315"/>
      <c r="AJ107" s="315"/>
      <c r="AK107" s="315"/>
      <c r="AL107" s="315"/>
      <c r="AM107" s="315"/>
      <c r="AN107" s="315"/>
      <c r="AO107" s="315"/>
      <c r="AP107" s="315"/>
    </row>
    <row r="108" spans="17:42" s="283" customFormat="1" x14ac:dyDescent="0.2">
      <c r="Q108" s="315"/>
      <c r="R108" s="315"/>
      <c r="S108" s="315"/>
      <c r="T108" s="315"/>
      <c r="U108" s="315"/>
      <c r="V108" s="315"/>
      <c r="W108" s="315"/>
      <c r="X108" s="315"/>
      <c r="Y108" s="315"/>
      <c r="Z108" s="315"/>
      <c r="AA108" s="315"/>
      <c r="AB108" s="315"/>
      <c r="AC108" s="315"/>
      <c r="AD108" s="315"/>
      <c r="AE108" s="315"/>
      <c r="AF108" s="315"/>
      <c r="AG108" s="315"/>
      <c r="AH108" s="315"/>
      <c r="AI108" s="315"/>
      <c r="AJ108" s="315"/>
      <c r="AK108" s="315"/>
      <c r="AL108" s="315"/>
      <c r="AM108" s="315"/>
      <c r="AN108" s="315"/>
      <c r="AO108" s="315"/>
      <c r="AP108" s="315"/>
    </row>
    <row r="109" spans="17:42" s="283" customFormat="1" x14ac:dyDescent="0.2">
      <c r="Q109" s="315"/>
      <c r="R109" s="315"/>
      <c r="S109" s="315"/>
      <c r="T109" s="315"/>
      <c r="U109" s="315"/>
      <c r="V109" s="315"/>
      <c r="W109" s="315"/>
      <c r="X109" s="315"/>
      <c r="Y109" s="315"/>
      <c r="Z109" s="315"/>
      <c r="AA109" s="315"/>
      <c r="AB109" s="315"/>
      <c r="AC109" s="315"/>
      <c r="AD109" s="315"/>
      <c r="AE109" s="315"/>
      <c r="AF109" s="315"/>
      <c r="AG109" s="315"/>
      <c r="AH109" s="315"/>
      <c r="AI109" s="315"/>
      <c r="AJ109" s="315"/>
      <c r="AK109" s="315"/>
      <c r="AL109" s="315"/>
      <c r="AM109" s="315"/>
      <c r="AN109" s="315"/>
      <c r="AO109" s="315"/>
      <c r="AP109" s="315"/>
    </row>
    <row r="110" spans="17:42" s="283" customFormat="1" x14ac:dyDescent="0.2">
      <c r="Q110" s="315"/>
      <c r="R110" s="315"/>
      <c r="S110" s="315"/>
      <c r="T110" s="315"/>
      <c r="U110" s="315"/>
      <c r="V110" s="315"/>
      <c r="W110" s="315"/>
      <c r="X110" s="315"/>
      <c r="Y110" s="315"/>
      <c r="Z110" s="315"/>
      <c r="AA110" s="315"/>
      <c r="AB110" s="315"/>
      <c r="AC110" s="315"/>
      <c r="AD110" s="315"/>
      <c r="AE110" s="315"/>
      <c r="AF110" s="315"/>
      <c r="AG110" s="315"/>
      <c r="AH110" s="315"/>
      <c r="AI110" s="315"/>
      <c r="AJ110" s="315"/>
      <c r="AK110" s="315"/>
      <c r="AL110" s="315"/>
      <c r="AM110" s="315"/>
      <c r="AN110" s="315"/>
      <c r="AO110" s="315"/>
      <c r="AP110" s="315"/>
    </row>
    <row r="111" spans="17:42" s="283" customFormat="1" x14ac:dyDescent="0.2">
      <c r="Q111" s="315"/>
      <c r="R111" s="315"/>
      <c r="S111" s="315"/>
      <c r="T111" s="315"/>
      <c r="U111" s="315"/>
      <c r="V111" s="315"/>
      <c r="W111" s="315"/>
      <c r="X111" s="315"/>
      <c r="Y111" s="315"/>
      <c r="Z111" s="315"/>
      <c r="AA111" s="315"/>
      <c r="AB111" s="315"/>
      <c r="AC111" s="315"/>
      <c r="AD111" s="315"/>
      <c r="AE111" s="315"/>
      <c r="AF111" s="315"/>
      <c r="AG111" s="315"/>
      <c r="AH111" s="315"/>
      <c r="AI111" s="315"/>
      <c r="AJ111" s="315"/>
      <c r="AK111" s="315"/>
      <c r="AL111" s="315"/>
      <c r="AM111" s="315"/>
      <c r="AN111" s="315"/>
      <c r="AO111" s="315"/>
      <c r="AP111" s="315"/>
    </row>
    <row r="112" spans="17:42" s="283" customFormat="1" x14ac:dyDescent="0.2">
      <c r="Q112" s="315"/>
      <c r="R112" s="315"/>
      <c r="S112" s="315"/>
      <c r="T112" s="315"/>
      <c r="U112" s="315"/>
      <c r="V112" s="315"/>
      <c r="W112" s="315"/>
      <c r="X112" s="315"/>
      <c r="Y112" s="315"/>
      <c r="Z112" s="315"/>
      <c r="AA112" s="315"/>
      <c r="AB112" s="315"/>
      <c r="AC112" s="315"/>
      <c r="AD112" s="315"/>
      <c r="AE112" s="315"/>
      <c r="AF112" s="315"/>
      <c r="AG112" s="315"/>
      <c r="AH112" s="315"/>
      <c r="AI112" s="315"/>
      <c r="AJ112" s="315"/>
      <c r="AK112" s="315"/>
      <c r="AL112" s="315"/>
      <c r="AM112" s="315"/>
      <c r="AN112" s="315"/>
      <c r="AO112" s="315"/>
      <c r="AP112" s="315"/>
    </row>
    <row r="113" spans="17:42" s="283" customFormat="1" x14ac:dyDescent="0.2">
      <c r="Q113" s="315"/>
      <c r="R113" s="315"/>
      <c r="S113" s="315"/>
      <c r="T113" s="315"/>
      <c r="U113" s="315"/>
      <c r="V113" s="315"/>
      <c r="W113" s="315"/>
      <c r="X113" s="315"/>
      <c r="Y113" s="315"/>
      <c r="Z113" s="315"/>
      <c r="AA113" s="315"/>
      <c r="AB113" s="315"/>
      <c r="AC113" s="315"/>
      <c r="AD113" s="315"/>
      <c r="AE113" s="315"/>
      <c r="AF113" s="315"/>
      <c r="AG113" s="315"/>
      <c r="AH113" s="315"/>
      <c r="AI113" s="315"/>
      <c r="AJ113" s="315"/>
      <c r="AK113" s="315"/>
      <c r="AL113" s="315"/>
      <c r="AM113" s="315"/>
      <c r="AN113" s="315"/>
      <c r="AO113" s="315"/>
      <c r="AP113" s="315"/>
    </row>
    <row r="114" spans="17:42" s="283" customFormat="1" x14ac:dyDescent="0.2">
      <c r="Q114" s="315"/>
      <c r="R114" s="315"/>
      <c r="S114" s="315"/>
      <c r="T114" s="315"/>
      <c r="U114" s="315"/>
      <c r="V114" s="315"/>
      <c r="W114" s="315"/>
      <c r="X114" s="315"/>
      <c r="Y114" s="315"/>
      <c r="Z114" s="315"/>
      <c r="AA114" s="315"/>
      <c r="AB114" s="315"/>
      <c r="AC114" s="315"/>
      <c r="AD114" s="315"/>
      <c r="AE114" s="315"/>
      <c r="AF114" s="315"/>
      <c r="AG114" s="315"/>
      <c r="AH114" s="315"/>
      <c r="AI114" s="315"/>
      <c r="AJ114" s="315"/>
      <c r="AK114" s="315"/>
      <c r="AL114" s="315"/>
      <c r="AM114" s="315"/>
      <c r="AN114" s="315"/>
      <c r="AO114" s="315"/>
      <c r="AP114" s="315"/>
    </row>
    <row r="115" spans="17:42" s="283" customFormat="1" x14ac:dyDescent="0.2">
      <c r="Q115" s="315"/>
      <c r="R115" s="315"/>
      <c r="S115" s="315"/>
      <c r="T115" s="315"/>
      <c r="U115" s="315"/>
      <c r="V115" s="315"/>
      <c r="W115" s="315"/>
      <c r="X115" s="315"/>
      <c r="Y115" s="315"/>
      <c r="Z115" s="315"/>
      <c r="AA115" s="315"/>
      <c r="AB115" s="315"/>
      <c r="AC115" s="315"/>
      <c r="AD115" s="315"/>
      <c r="AE115" s="315"/>
      <c r="AF115" s="315"/>
      <c r="AG115" s="315"/>
      <c r="AH115" s="315"/>
      <c r="AI115" s="315"/>
      <c r="AJ115" s="315"/>
      <c r="AK115" s="315"/>
      <c r="AL115" s="315"/>
      <c r="AM115" s="315"/>
      <c r="AN115" s="315"/>
      <c r="AO115" s="315"/>
      <c r="AP115" s="315"/>
    </row>
    <row r="116" spans="17:42" s="283" customFormat="1" x14ac:dyDescent="0.2">
      <c r="Q116" s="315"/>
      <c r="R116" s="315"/>
      <c r="S116" s="315"/>
      <c r="T116" s="315"/>
      <c r="U116" s="315"/>
      <c r="V116" s="315"/>
      <c r="W116" s="315"/>
      <c r="X116" s="315"/>
      <c r="Y116" s="315"/>
      <c r="Z116" s="315"/>
      <c r="AA116" s="315"/>
      <c r="AB116" s="315"/>
      <c r="AC116" s="315"/>
      <c r="AD116" s="315"/>
      <c r="AE116" s="315"/>
      <c r="AF116" s="315"/>
      <c r="AG116" s="315"/>
      <c r="AH116" s="315"/>
      <c r="AI116" s="315"/>
      <c r="AJ116" s="315"/>
      <c r="AK116" s="315"/>
      <c r="AL116" s="315"/>
      <c r="AM116" s="315"/>
      <c r="AN116" s="315"/>
      <c r="AO116" s="315"/>
      <c r="AP116" s="315"/>
    </row>
    <row r="117" spans="17:42" s="283" customFormat="1" x14ac:dyDescent="0.2">
      <c r="Q117" s="315"/>
      <c r="R117" s="315"/>
      <c r="S117" s="315"/>
      <c r="T117" s="315"/>
      <c r="U117" s="315"/>
      <c r="V117" s="315"/>
      <c r="W117" s="315"/>
      <c r="X117" s="315"/>
      <c r="Y117" s="315"/>
      <c r="Z117" s="315"/>
      <c r="AA117" s="315"/>
      <c r="AB117" s="315"/>
      <c r="AC117" s="315"/>
      <c r="AD117" s="315"/>
      <c r="AE117" s="315"/>
      <c r="AF117" s="315"/>
      <c r="AG117" s="315"/>
      <c r="AH117" s="315"/>
      <c r="AI117" s="315"/>
      <c r="AJ117" s="315"/>
      <c r="AK117" s="315"/>
      <c r="AL117" s="315"/>
      <c r="AM117" s="315"/>
      <c r="AN117" s="315"/>
      <c r="AO117" s="315"/>
      <c r="AP117" s="315"/>
    </row>
    <row r="118" spans="17:42" s="283" customFormat="1" x14ac:dyDescent="0.2">
      <c r="Q118" s="315"/>
      <c r="R118" s="315"/>
      <c r="S118" s="315"/>
      <c r="T118" s="315"/>
      <c r="U118" s="315"/>
      <c r="V118" s="315"/>
      <c r="W118" s="315"/>
      <c r="X118" s="315"/>
      <c r="Y118" s="315"/>
      <c r="Z118" s="315"/>
      <c r="AA118" s="315"/>
      <c r="AB118" s="315"/>
      <c r="AC118" s="315"/>
      <c r="AD118" s="315"/>
      <c r="AE118" s="315"/>
      <c r="AF118" s="315"/>
      <c r="AG118" s="315"/>
      <c r="AH118" s="315"/>
      <c r="AI118" s="315"/>
      <c r="AJ118" s="315"/>
      <c r="AK118" s="315"/>
      <c r="AL118" s="315"/>
      <c r="AM118" s="315"/>
      <c r="AN118" s="315"/>
      <c r="AO118" s="315"/>
      <c r="AP118" s="315"/>
    </row>
    <row r="119" spans="17:42" s="283" customFormat="1" x14ac:dyDescent="0.2">
      <c r="Q119" s="315"/>
      <c r="R119" s="315"/>
      <c r="S119" s="315"/>
      <c r="T119" s="315"/>
      <c r="U119" s="315"/>
      <c r="V119" s="315"/>
      <c r="W119" s="315"/>
      <c r="X119" s="315"/>
      <c r="Y119" s="315"/>
      <c r="Z119" s="315"/>
      <c r="AA119" s="315"/>
      <c r="AB119" s="315"/>
      <c r="AC119" s="315"/>
      <c r="AD119" s="315"/>
      <c r="AE119" s="315"/>
      <c r="AF119" s="315"/>
      <c r="AG119" s="315"/>
      <c r="AH119" s="315"/>
      <c r="AI119" s="315"/>
      <c r="AJ119" s="315"/>
      <c r="AK119" s="315"/>
      <c r="AL119" s="315"/>
      <c r="AM119" s="315"/>
      <c r="AN119" s="315"/>
      <c r="AO119" s="315"/>
      <c r="AP119" s="315"/>
    </row>
    <row r="120" spans="17:42" s="283" customFormat="1" x14ac:dyDescent="0.2">
      <c r="Q120" s="315"/>
      <c r="R120" s="315"/>
      <c r="S120" s="315"/>
      <c r="T120" s="315"/>
      <c r="U120" s="315"/>
      <c r="V120" s="315"/>
      <c r="W120" s="315"/>
      <c r="X120" s="315"/>
      <c r="Y120" s="315"/>
      <c r="Z120" s="315"/>
      <c r="AA120" s="315"/>
      <c r="AB120" s="315"/>
      <c r="AC120" s="315"/>
      <c r="AD120" s="315"/>
      <c r="AE120" s="315"/>
      <c r="AF120" s="315"/>
      <c r="AG120" s="315"/>
      <c r="AH120" s="315"/>
      <c r="AI120" s="315"/>
      <c r="AJ120" s="315"/>
      <c r="AK120" s="315"/>
      <c r="AL120" s="315"/>
      <c r="AM120" s="315"/>
      <c r="AN120" s="315"/>
      <c r="AO120" s="315"/>
      <c r="AP120" s="315"/>
    </row>
    <row r="121" spans="17:42" s="283" customFormat="1" x14ac:dyDescent="0.2">
      <c r="Q121" s="315"/>
      <c r="R121" s="315"/>
      <c r="S121" s="315"/>
      <c r="T121" s="315"/>
      <c r="U121" s="315"/>
      <c r="V121" s="315"/>
      <c r="W121" s="315"/>
      <c r="X121" s="315"/>
      <c r="Y121" s="315"/>
      <c r="Z121" s="315"/>
      <c r="AA121" s="315"/>
      <c r="AB121" s="315"/>
      <c r="AC121" s="315"/>
      <c r="AD121" s="315"/>
      <c r="AE121" s="315"/>
      <c r="AF121" s="315"/>
      <c r="AG121" s="315"/>
      <c r="AH121" s="315"/>
      <c r="AI121" s="315"/>
      <c r="AJ121" s="315"/>
      <c r="AK121" s="315"/>
      <c r="AL121" s="315"/>
      <c r="AM121" s="315"/>
      <c r="AN121" s="315"/>
      <c r="AO121" s="315"/>
      <c r="AP121" s="315"/>
    </row>
    <row r="122" spans="17:42" s="283" customFormat="1" x14ac:dyDescent="0.2">
      <c r="Q122" s="315"/>
      <c r="R122" s="315"/>
      <c r="S122" s="315"/>
      <c r="T122" s="315"/>
      <c r="U122" s="315"/>
      <c r="V122" s="315"/>
      <c r="W122" s="315"/>
      <c r="X122" s="315"/>
      <c r="Y122" s="315"/>
      <c r="Z122" s="315"/>
      <c r="AA122" s="315"/>
      <c r="AB122" s="315"/>
      <c r="AC122" s="315"/>
      <c r="AD122" s="315"/>
      <c r="AE122" s="315"/>
      <c r="AF122" s="315"/>
      <c r="AG122" s="315"/>
      <c r="AH122" s="315"/>
      <c r="AI122" s="315"/>
      <c r="AJ122" s="315"/>
      <c r="AK122" s="315"/>
      <c r="AL122" s="315"/>
      <c r="AM122" s="315"/>
      <c r="AN122" s="315"/>
      <c r="AO122" s="315"/>
      <c r="AP122" s="315"/>
    </row>
    <row r="123" spans="17:42" s="283" customFormat="1" x14ac:dyDescent="0.2">
      <c r="Q123" s="315"/>
      <c r="R123" s="315"/>
      <c r="S123" s="315"/>
      <c r="T123" s="315"/>
      <c r="U123" s="315"/>
      <c r="V123" s="315"/>
      <c r="W123" s="315"/>
      <c r="X123" s="315"/>
      <c r="Y123" s="315"/>
      <c r="Z123" s="315"/>
      <c r="AA123" s="315"/>
      <c r="AB123" s="315"/>
      <c r="AC123" s="315"/>
      <c r="AD123" s="315"/>
      <c r="AE123" s="315"/>
      <c r="AF123" s="315"/>
      <c r="AG123" s="315"/>
      <c r="AH123" s="315"/>
      <c r="AI123" s="315"/>
      <c r="AJ123" s="315"/>
      <c r="AK123" s="315"/>
      <c r="AL123" s="315"/>
      <c r="AM123" s="315"/>
      <c r="AN123" s="315"/>
      <c r="AO123" s="315"/>
      <c r="AP123" s="315"/>
    </row>
    <row r="124" spans="17:42" s="283" customFormat="1" x14ac:dyDescent="0.2">
      <c r="Q124" s="315"/>
      <c r="R124" s="315"/>
      <c r="S124" s="315"/>
      <c r="T124" s="315"/>
      <c r="U124" s="315"/>
      <c r="V124" s="315"/>
      <c r="W124" s="315"/>
      <c r="X124" s="315"/>
      <c r="Y124" s="315"/>
      <c r="Z124" s="315"/>
      <c r="AA124" s="315"/>
      <c r="AB124" s="315"/>
      <c r="AC124" s="315"/>
      <c r="AD124" s="315"/>
      <c r="AE124" s="315"/>
      <c r="AF124" s="315"/>
      <c r="AG124" s="315"/>
      <c r="AH124" s="315"/>
      <c r="AI124" s="315"/>
      <c r="AJ124" s="315"/>
      <c r="AK124" s="315"/>
      <c r="AL124" s="315"/>
      <c r="AM124" s="315"/>
      <c r="AN124" s="315"/>
      <c r="AO124" s="315"/>
      <c r="AP124" s="315"/>
    </row>
    <row r="125" spans="17:42" s="283" customFormat="1" x14ac:dyDescent="0.2">
      <c r="Q125" s="315"/>
      <c r="R125" s="315"/>
      <c r="S125" s="315"/>
      <c r="T125" s="315"/>
      <c r="U125" s="315"/>
      <c r="V125" s="315"/>
      <c r="W125" s="315"/>
      <c r="X125" s="315"/>
      <c r="Y125" s="315"/>
      <c r="Z125" s="315"/>
      <c r="AA125" s="315"/>
      <c r="AB125" s="315"/>
      <c r="AC125" s="315"/>
      <c r="AD125" s="315"/>
      <c r="AE125" s="315"/>
      <c r="AF125" s="315"/>
      <c r="AG125" s="315"/>
      <c r="AH125" s="315"/>
      <c r="AI125" s="315"/>
      <c r="AJ125" s="315"/>
      <c r="AK125" s="315"/>
      <c r="AL125" s="315"/>
      <c r="AM125" s="315"/>
      <c r="AN125" s="315"/>
      <c r="AO125" s="315"/>
      <c r="AP125" s="315"/>
    </row>
    <row r="126" spans="17:42" s="283" customFormat="1" x14ac:dyDescent="0.2">
      <c r="Q126" s="315"/>
      <c r="R126" s="315"/>
      <c r="S126" s="315"/>
      <c r="T126" s="315"/>
      <c r="U126" s="315"/>
      <c r="V126" s="315"/>
      <c r="W126" s="315"/>
      <c r="X126" s="315"/>
      <c r="Y126" s="315"/>
      <c r="Z126" s="315"/>
      <c r="AA126" s="315"/>
      <c r="AB126" s="315"/>
      <c r="AC126" s="315"/>
      <c r="AD126" s="315"/>
      <c r="AE126" s="315"/>
      <c r="AF126" s="315"/>
      <c r="AG126" s="315"/>
      <c r="AH126" s="315"/>
      <c r="AI126" s="315"/>
      <c r="AJ126" s="315"/>
      <c r="AK126" s="315"/>
      <c r="AL126" s="315"/>
      <c r="AM126" s="315"/>
      <c r="AN126" s="315"/>
      <c r="AO126" s="315"/>
      <c r="AP126" s="315"/>
    </row>
    <row r="127" spans="17:42" s="283" customFormat="1" x14ac:dyDescent="0.2">
      <c r="Q127" s="315"/>
      <c r="R127" s="315"/>
      <c r="S127" s="315"/>
      <c r="T127" s="315"/>
      <c r="U127" s="315"/>
      <c r="V127" s="315"/>
      <c r="W127" s="315"/>
      <c r="X127" s="315"/>
      <c r="Y127" s="315"/>
      <c r="Z127" s="315"/>
      <c r="AA127" s="315"/>
      <c r="AB127" s="315"/>
      <c r="AC127" s="315"/>
      <c r="AD127" s="315"/>
      <c r="AE127" s="315"/>
      <c r="AF127" s="315"/>
      <c r="AG127" s="315"/>
      <c r="AH127" s="315"/>
      <c r="AI127" s="315"/>
      <c r="AJ127" s="315"/>
      <c r="AK127" s="315"/>
      <c r="AL127" s="315"/>
      <c r="AM127" s="315"/>
      <c r="AN127" s="315"/>
      <c r="AO127" s="315"/>
      <c r="AP127" s="315"/>
    </row>
    <row r="128" spans="17:42" s="283" customFormat="1" x14ac:dyDescent="0.2">
      <c r="Q128" s="315"/>
      <c r="R128" s="315"/>
      <c r="S128" s="315"/>
      <c r="T128" s="315"/>
      <c r="U128" s="315"/>
      <c r="V128" s="315"/>
      <c r="W128" s="315"/>
      <c r="X128" s="315"/>
      <c r="Y128" s="315"/>
      <c r="Z128" s="315"/>
      <c r="AA128" s="315"/>
      <c r="AB128" s="315"/>
      <c r="AC128" s="315"/>
      <c r="AD128" s="315"/>
      <c r="AE128" s="315"/>
      <c r="AF128" s="315"/>
      <c r="AG128" s="315"/>
      <c r="AH128" s="315"/>
      <c r="AI128" s="315"/>
      <c r="AJ128" s="315"/>
      <c r="AK128" s="315"/>
      <c r="AL128" s="315"/>
      <c r="AM128" s="315"/>
      <c r="AN128" s="315"/>
      <c r="AO128" s="315"/>
      <c r="AP128" s="315"/>
    </row>
    <row r="129" spans="17:42" s="283" customFormat="1" x14ac:dyDescent="0.2">
      <c r="Q129" s="315"/>
      <c r="R129" s="315"/>
      <c r="S129" s="315"/>
      <c r="T129" s="315"/>
      <c r="U129" s="315"/>
      <c r="V129" s="315"/>
      <c r="W129" s="315"/>
      <c r="X129" s="315"/>
      <c r="Y129" s="315"/>
      <c r="Z129" s="315"/>
      <c r="AA129" s="315"/>
      <c r="AB129" s="315"/>
      <c r="AC129" s="315"/>
      <c r="AD129" s="315"/>
      <c r="AE129" s="315"/>
      <c r="AF129" s="315"/>
      <c r="AG129" s="315"/>
      <c r="AH129" s="315"/>
      <c r="AI129" s="315"/>
      <c r="AJ129" s="315"/>
      <c r="AK129" s="315"/>
      <c r="AL129" s="315"/>
      <c r="AM129" s="315"/>
      <c r="AN129" s="315"/>
      <c r="AO129" s="315"/>
      <c r="AP129" s="315"/>
    </row>
    <row r="130" spans="17:42" s="283" customFormat="1" x14ac:dyDescent="0.2">
      <c r="Q130" s="315"/>
      <c r="R130" s="315"/>
      <c r="S130" s="315"/>
      <c r="T130" s="315"/>
      <c r="U130" s="315"/>
      <c r="V130" s="315"/>
      <c r="W130" s="315"/>
      <c r="X130" s="315"/>
      <c r="Y130" s="315"/>
      <c r="Z130" s="315"/>
      <c r="AA130" s="315"/>
      <c r="AB130" s="315"/>
      <c r="AC130" s="315"/>
      <c r="AD130" s="315"/>
      <c r="AE130" s="315"/>
      <c r="AF130" s="315"/>
      <c r="AG130" s="315"/>
      <c r="AH130" s="315"/>
      <c r="AI130" s="315"/>
      <c r="AJ130" s="315"/>
      <c r="AK130" s="315"/>
      <c r="AL130" s="315"/>
      <c r="AM130" s="315"/>
      <c r="AN130" s="315"/>
      <c r="AO130" s="315"/>
      <c r="AP130" s="315"/>
    </row>
    <row r="131" spans="17:42" s="283" customFormat="1" x14ac:dyDescent="0.2">
      <c r="Q131" s="315"/>
      <c r="R131" s="315"/>
      <c r="S131" s="315"/>
      <c r="T131" s="315"/>
      <c r="U131" s="315"/>
      <c r="V131" s="315"/>
      <c r="W131" s="315"/>
      <c r="X131" s="315"/>
      <c r="Y131" s="315"/>
      <c r="Z131" s="315"/>
      <c r="AA131" s="315"/>
      <c r="AB131" s="315"/>
      <c r="AC131" s="315"/>
      <c r="AD131" s="315"/>
      <c r="AE131" s="315"/>
      <c r="AF131" s="315"/>
      <c r="AG131" s="315"/>
      <c r="AH131" s="315"/>
      <c r="AI131" s="315"/>
      <c r="AJ131" s="315"/>
      <c r="AK131" s="315"/>
      <c r="AL131" s="315"/>
      <c r="AM131" s="315"/>
      <c r="AN131" s="315"/>
      <c r="AO131" s="315"/>
      <c r="AP131" s="315"/>
    </row>
    <row r="132" spans="17:42" s="283" customFormat="1" x14ac:dyDescent="0.2">
      <c r="Q132" s="315"/>
      <c r="R132" s="315"/>
      <c r="S132" s="315"/>
      <c r="T132" s="315"/>
      <c r="U132" s="315"/>
      <c r="V132" s="315"/>
      <c r="W132" s="315"/>
      <c r="X132" s="315"/>
      <c r="Y132" s="315"/>
      <c r="Z132" s="315"/>
      <c r="AA132" s="315"/>
      <c r="AB132" s="315"/>
      <c r="AC132" s="315"/>
      <c r="AD132" s="315"/>
      <c r="AE132" s="315"/>
      <c r="AF132" s="315"/>
      <c r="AG132" s="315"/>
      <c r="AH132" s="315"/>
      <c r="AI132" s="315"/>
      <c r="AJ132" s="315"/>
      <c r="AK132" s="315"/>
      <c r="AL132" s="315"/>
      <c r="AM132" s="315"/>
      <c r="AN132" s="315"/>
      <c r="AO132" s="315"/>
      <c r="AP132" s="315"/>
    </row>
    <row r="133" spans="17:42" s="283" customFormat="1" x14ac:dyDescent="0.2">
      <c r="Q133" s="315"/>
      <c r="R133" s="315"/>
      <c r="S133" s="315"/>
      <c r="T133" s="315"/>
      <c r="U133" s="315"/>
      <c r="V133" s="315"/>
      <c r="W133" s="315"/>
      <c r="X133" s="315"/>
      <c r="Y133" s="315"/>
      <c r="Z133" s="315"/>
      <c r="AA133" s="315"/>
      <c r="AB133" s="315"/>
      <c r="AC133" s="315"/>
      <c r="AD133" s="315"/>
      <c r="AE133" s="315"/>
      <c r="AF133" s="315"/>
      <c r="AG133" s="315"/>
      <c r="AH133" s="315"/>
      <c r="AI133" s="315"/>
      <c r="AJ133" s="315"/>
      <c r="AK133" s="315"/>
      <c r="AL133" s="315"/>
      <c r="AM133" s="315"/>
      <c r="AN133" s="315"/>
      <c r="AO133" s="315"/>
      <c r="AP133" s="315"/>
    </row>
    <row r="134" spans="17:42" s="283" customFormat="1" x14ac:dyDescent="0.2">
      <c r="Q134" s="315"/>
      <c r="R134" s="315"/>
      <c r="S134" s="315"/>
      <c r="T134" s="315"/>
      <c r="U134" s="315"/>
      <c r="V134" s="315"/>
      <c r="W134" s="315"/>
      <c r="X134" s="315"/>
      <c r="Y134" s="315"/>
      <c r="Z134" s="315"/>
      <c r="AA134" s="315"/>
      <c r="AB134" s="315"/>
      <c r="AC134" s="315"/>
      <c r="AD134" s="315"/>
      <c r="AE134" s="315"/>
      <c r="AF134" s="315"/>
      <c r="AG134" s="315"/>
      <c r="AH134" s="315"/>
      <c r="AI134" s="315"/>
      <c r="AJ134" s="315"/>
      <c r="AK134" s="315"/>
      <c r="AL134" s="315"/>
      <c r="AM134" s="315"/>
      <c r="AN134" s="315"/>
      <c r="AO134" s="315"/>
      <c r="AP134" s="315"/>
    </row>
    <row r="135" spans="17:42" s="283" customFormat="1" x14ac:dyDescent="0.2">
      <c r="Q135" s="315"/>
      <c r="R135" s="315"/>
      <c r="S135" s="315"/>
      <c r="T135" s="315"/>
      <c r="U135" s="315"/>
      <c r="V135" s="315"/>
      <c r="W135" s="315"/>
      <c r="X135" s="315"/>
      <c r="Y135" s="315"/>
      <c r="Z135" s="315"/>
      <c r="AA135" s="315"/>
      <c r="AB135" s="315"/>
      <c r="AC135" s="315"/>
      <c r="AD135" s="315"/>
      <c r="AE135" s="315"/>
      <c r="AF135" s="315"/>
      <c r="AG135" s="315"/>
      <c r="AH135" s="315"/>
      <c r="AI135" s="315"/>
      <c r="AJ135" s="315"/>
      <c r="AK135" s="315"/>
      <c r="AL135" s="315"/>
      <c r="AM135" s="315"/>
      <c r="AN135" s="315"/>
      <c r="AO135" s="315"/>
      <c r="AP135" s="315"/>
    </row>
    <row r="136" spans="17:42" s="283" customFormat="1" x14ac:dyDescent="0.2">
      <c r="Q136" s="315"/>
      <c r="R136" s="315"/>
      <c r="S136" s="315"/>
      <c r="T136" s="315"/>
      <c r="U136" s="315"/>
      <c r="V136" s="315"/>
      <c r="W136" s="315"/>
      <c r="X136" s="315"/>
      <c r="Y136" s="315"/>
      <c r="Z136" s="315"/>
      <c r="AA136" s="315"/>
      <c r="AB136" s="315"/>
      <c r="AC136" s="315"/>
      <c r="AD136" s="315"/>
      <c r="AE136" s="315"/>
      <c r="AF136" s="315"/>
      <c r="AG136" s="315"/>
      <c r="AH136" s="315"/>
      <c r="AI136" s="315"/>
      <c r="AJ136" s="315"/>
      <c r="AK136" s="315"/>
      <c r="AL136" s="315"/>
      <c r="AM136" s="315"/>
      <c r="AN136" s="315"/>
      <c r="AO136" s="315"/>
      <c r="AP136" s="315"/>
    </row>
    <row r="137" spans="17:42" s="283" customFormat="1" x14ac:dyDescent="0.2">
      <c r="Q137" s="315"/>
      <c r="R137" s="315"/>
      <c r="S137" s="315"/>
      <c r="T137" s="315"/>
      <c r="U137" s="315"/>
      <c r="V137" s="315"/>
      <c r="W137" s="315"/>
      <c r="X137" s="315"/>
      <c r="Y137" s="315"/>
      <c r="Z137" s="315"/>
      <c r="AA137" s="315"/>
      <c r="AB137" s="315"/>
      <c r="AC137" s="315"/>
      <c r="AD137" s="315"/>
      <c r="AE137" s="315"/>
      <c r="AF137" s="315"/>
      <c r="AG137" s="315"/>
      <c r="AH137" s="315"/>
      <c r="AI137" s="315"/>
      <c r="AJ137" s="315"/>
      <c r="AK137" s="315"/>
      <c r="AL137" s="315"/>
      <c r="AM137" s="315"/>
      <c r="AN137" s="315"/>
      <c r="AO137" s="315"/>
      <c r="AP137" s="315"/>
    </row>
    <row r="138" spans="17:42" s="283" customFormat="1" x14ac:dyDescent="0.2">
      <c r="Q138" s="315"/>
      <c r="R138" s="315"/>
      <c r="S138" s="315"/>
      <c r="T138" s="315"/>
      <c r="U138" s="315"/>
      <c r="V138" s="315"/>
      <c r="W138" s="315"/>
      <c r="X138" s="315"/>
      <c r="Y138" s="315"/>
      <c r="Z138" s="315"/>
      <c r="AA138" s="315"/>
      <c r="AB138" s="315"/>
      <c r="AC138" s="315"/>
      <c r="AD138" s="315"/>
      <c r="AE138" s="315"/>
      <c r="AF138" s="315"/>
      <c r="AG138" s="315"/>
      <c r="AH138" s="315"/>
      <c r="AI138" s="315"/>
      <c r="AJ138" s="315"/>
      <c r="AK138" s="315"/>
      <c r="AL138" s="315"/>
      <c r="AM138" s="315"/>
      <c r="AN138" s="315"/>
      <c r="AO138" s="315"/>
      <c r="AP138" s="315"/>
    </row>
    <row r="139" spans="17:42" s="283" customFormat="1" x14ac:dyDescent="0.2">
      <c r="Q139" s="315"/>
      <c r="R139" s="315"/>
      <c r="S139" s="315"/>
      <c r="T139" s="315"/>
      <c r="U139" s="315"/>
      <c r="V139" s="315"/>
      <c r="W139" s="315"/>
      <c r="X139" s="315"/>
      <c r="Y139" s="315"/>
      <c r="Z139" s="315"/>
      <c r="AA139" s="315"/>
      <c r="AB139" s="315"/>
      <c r="AC139" s="315"/>
      <c r="AD139" s="315"/>
      <c r="AE139" s="315"/>
      <c r="AF139" s="315"/>
      <c r="AG139" s="315"/>
      <c r="AH139" s="315"/>
      <c r="AI139" s="315"/>
      <c r="AJ139" s="315"/>
      <c r="AK139" s="315"/>
      <c r="AL139" s="315"/>
      <c r="AM139" s="315"/>
      <c r="AN139" s="315"/>
      <c r="AO139" s="315"/>
      <c r="AP139" s="315"/>
    </row>
    <row r="140" spans="17:42" s="283" customFormat="1" x14ac:dyDescent="0.2">
      <c r="Q140" s="315"/>
      <c r="R140" s="315"/>
      <c r="S140" s="315"/>
      <c r="T140" s="315"/>
      <c r="U140" s="315"/>
      <c r="V140" s="315"/>
      <c r="W140" s="315"/>
      <c r="X140" s="315"/>
      <c r="Y140" s="315"/>
      <c r="Z140" s="315"/>
      <c r="AA140" s="315"/>
      <c r="AB140" s="315"/>
      <c r="AC140" s="315"/>
      <c r="AD140" s="315"/>
      <c r="AE140" s="315"/>
      <c r="AF140" s="315"/>
      <c r="AG140" s="315"/>
      <c r="AH140" s="315"/>
      <c r="AI140" s="315"/>
      <c r="AJ140" s="315"/>
      <c r="AK140" s="315"/>
      <c r="AL140" s="315"/>
      <c r="AM140" s="315"/>
      <c r="AN140" s="315"/>
      <c r="AO140" s="315"/>
      <c r="AP140" s="315"/>
    </row>
    <row r="141" spans="17:42" s="283" customFormat="1" x14ac:dyDescent="0.2">
      <c r="Q141" s="315"/>
      <c r="R141" s="315"/>
      <c r="S141" s="315"/>
      <c r="T141" s="315"/>
      <c r="U141" s="315"/>
      <c r="V141" s="315"/>
      <c r="W141" s="315"/>
      <c r="X141" s="315"/>
      <c r="Y141" s="315"/>
      <c r="Z141" s="315"/>
      <c r="AA141" s="315"/>
      <c r="AB141" s="315"/>
      <c r="AC141" s="315"/>
      <c r="AD141" s="315"/>
      <c r="AE141" s="315"/>
      <c r="AF141" s="315"/>
      <c r="AG141" s="315"/>
      <c r="AH141" s="315"/>
      <c r="AI141" s="315"/>
      <c r="AJ141" s="315"/>
      <c r="AK141" s="315"/>
      <c r="AL141" s="315"/>
      <c r="AM141" s="315"/>
      <c r="AN141" s="315"/>
      <c r="AO141" s="315"/>
      <c r="AP141" s="315"/>
    </row>
    <row r="142" spans="17:42" s="283" customFormat="1" x14ac:dyDescent="0.2">
      <c r="Q142" s="315"/>
      <c r="R142" s="315"/>
      <c r="S142" s="315"/>
      <c r="T142" s="315"/>
      <c r="U142" s="315"/>
      <c r="V142" s="315"/>
      <c r="W142" s="315"/>
      <c r="X142" s="315"/>
      <c r="Y142" s="315"/>
      <c r="Z142" s="315"/>
      <c r="AA142" s="315"/>
      <c r="AB142" s="315"/>
      <c r="AC142" s="315"/>
      <c r="AD142" s="315"/>
      <c r="AE142" s="315"/>
      <c r="AF142" s="315"/>
      <c r="AG142" s="315"/>
      <c r="AH142" s="315"/>
      <c r="AI142" s="315"/>
      <c r="AJ142" s="315"/>
      <c r="AK142" s="315"/>
      <c r="AL142" s="315"/>
      <c r="AM142" s="315"/>
      <c r="AN142" s="315"/>
      <c r="AO142" s="315"/>
      <c r="AP142" s="315"/>
    </row>
    <row r="143" spans="17:42" s="283" customFormat="1" x14ac:dyDescent="0.2">
      <c r="Q143" s="315"/>
      <c r="R143" s="315"/>
      <c r="S143" s="315"/>
      <c r="T143" s="315"/>
      <c r="U143" s="315"/>
      <c r="V143" s="315"/>
      <c r="W143" s="315"/>
      <c r="X143" s="315"/>
      <c r="Y143" s="315"/>
      <c r="Z143" s="315"/>
      <c r="AA143" s="315"/>
      <c r="AB143" s="315"/>
      <c r="AC143" s="315"/>
      <c r="AD143" s="315"/>
      <c r="AE143" s="315"/>
      <c r="AF143" s="315"/>
      <c r="AG143" s="315"/>
      <c r="AH143" s="315"/>
      <c r="AI143" s="315"/>
      <c r="AJ143" s="315"/>
      <c r="AK143" s="315"/>
      <c r="AL143" s="315"/>
      <c r="AM143" s="315"/>
      <c r="AN143" s="315"/>
      <c r="AO143" s="315"/>
      <c r="AP143" s="315"/>
    </row>
    <row r="144" spans="17:42" s="283" customFormat="1" x14ac:dyDescent="0.2">
      <c r="Q144" s="315"/>
      <c r="R144" s="315"/>
      <c r="S144" s="315"/>
      <c r="T144" s="315"/>
      <c r="U144" s="315"/>
      <c r="V144" s="315"/>
      <c r="W144" s="315"/>
      <c r="X144" s="315"/>
      <c r="Y144" s="315"/>
      <c r="Z144" s="315"/>
      <c r="AA144" s="315"/>
      <c r="AB144" s="315"/>
      <c r="AC144" s="315"/>
      <c r="AD144" s="315"/>
      <c r="AE144" s="315"/>
      <c r="AF144" s="315"/>
      <c r="AG144" s="315"/>
      <c r="AH144" s="315"/>
      <c r="AI144" s="315"/>
      <c r="AJ144" s="315"/>
      <c r="AK144" s="315"/>
      <c r="AL144" s="315"/>
      <c r="AM144" s="315"/>
      <c r="AN144" s="315"/>
      <c r="AO144" s="315"/>
      <c r="AP144" s="315"/>
    </row>
    <row r="145" spans="17:42" s="283" customFormat="1" x14ac:dyDescent="0.2">
      <c r="Q145" s="315"/>
      <c r="R145" s="315"/>
      <c r="S145" s="315"/>
      <c r="T145" s="315"/>
      <c r="U145" s="315"/>
      <c r="V145" s="315"/>
      <c r="W145" s="315"/>
      <c r="X145" s="315"/>
      <c r="Y145" s="315"/>
      <c r="Z145" s="315"/>
      <c r="AA145" s="315"/>
      <c r="AB145" s="315"/>
      <c r="AC145" s="315"/>
      <c r="AD145" s="315"/>
      <c r="AE145" s="315"/>
      <c r="AF145" s="315"/>
      <c r="AG145" s="315"/>
      <c r="AH145" s="315"/>
      <c r="AI145" s="315"/>
      <c r="AJ145" s="315"/>
      <c r="AK145" s="315"/>
      <c r="AL145" s="315"/>
      <c r="AM145" s="315"/>
      <c r="AN145" s="315"/>
      <c r="AO145" s="315"/>
      <c r="AP145" s="315"/>
    </row>
    <row r="146" spans="17:42" s="283" customFormat="1" x14ac:dyDescent="0.2">
      <c r="Q146" s="315"/>
      <c r="R146" s="315"/>
      <c r="S146" s="315"/>
      <c r="T146" s="315"/>
      <c r="U146" s="315"/>
      <c r="V146" s="315"/>
      <c r="W146" s="315"/>
      <c r="X146" s="315"/>
      <c r="Y146" s="315"/>
      <c r="Z146" s="315"/>
      <c r="AA146" s="315"/>
      <c r="AB146" s="315"/>
      <c r="AC146" s="315"/>
      <c r="AD146" s="315"/>
      <c r="AE146" s="315"/>
      <c r="AF146" s="315"/>
      <c r="AG146" s="315"/>
      <c r="AH146" s="315"/>
      <c r="AI146" s="315"/>
      <c r="AJ146" s="315"/>
      <c r="AK146" s="315"/>
      <c r="AL146" s="315"/>
      <c r="AM146" s="315"/>
      <c r="AN146" s="315"/>
      <c r="AO146" s="315"/>
      <c r="AP146" s="315"/>
    </row>
    <row r="147" spans="17:42" s="283" customFormat="1" x14ac:dyDescent="0.2">
      <c r="Q147" s="315"/>
      <c r="R147" s="315"/>
      <c r="S147" s="315"/>
      <c r="T147" s="315"/>
      <c r="U147" s="315"/>
      <c r="V147" s="315"/>
      <c r="W147" s="315"/>
      <c r="X147" s="315"/>
      <c r="Y147" s="315"/>
      <c r="Z147" s="315"/>
      <c r="AA147" s="315"/>
      <c r="AB147" s="315"/>
      <c r="AC147" s="315"/>
      <c r="AD147" s="315"/>
      <c r="AE147" s="315"/>
      <c r="AF147" s="315"/>
      <c r="AG147" s="315"/>
      <c r="AH147" s="315"/>
      <c r="AI147" s="315"/>
      <c r="AJ147" s="315"/>
      <c r="AK147" s="315"/>
      <c r="AL147" s="315"/>
      <c r="AM147" s="315"/>
      <c r="AN147" s="315"/>
      <c r="AO147" s="315"/>
      <c r="AP147" s="315"/>
    </row>
    <row r="148" spans="17:42" s="283" customFormat="1" x14ac:dyDescent="0.2">
      <c r="Q148" s="315"/>
      <c r="R148" s="315"/>
      <c r="S148" s="315"/>
      <c r="T148" s="315"/>
      <c r="U148" s="315"/>
      <c r="V148" s="315"/>
      <c r="W148" s="315"/>
      <c r="X148" s="315"/>
      <c r="Y148" s="315"/>
      <c r="Z148" s="315"/>
      <c r="AA148" s="315"/>
      <c r="AB148" s="315"/>
      <c r="AC148" s="315"/>
      <c r="AD148" s="315"/>
      <c r="AE148" s="315"/>
      <c r="AF148" s="315"/>
      <c r="AG148" s="315"/>
      <c r="AH148" s="315"/>
      <c r="AI148" s="315"/>
      <c r="AJ148" s="315"/>
      <c r="AK148" s="315"/>
      <c r="AL148" s="315"/>
      <c r="AM148" s="315"/>
      <c r="AN148" s="315"/>
      <c r="AO148" s="315"/>
      <c r="AP148" s="315"/>
    </row>
    <row r="149" spans="17:42" s="283" customFormat="1" x14ac:dyDescent="0.2">
      <c r="Q149" s="315"/>
      <c r="R149" s="315"/>
      <c r="S149" s="315"/>
      <c r="T149" s="315"/>
      <c r="U149" s="315"/>
      <c r="V149" s="315"/>
      <c r="W149" s="315"/>
      <c r="X149" s="315"/>
      <c r="Y149" s="315"/>
      <c r="Z149" s="315"/>
      <c r="AA149" s="315"/>
      <c r="AB149" s="315"/>
      <c r="AC149" s="315"/>
      <c r="AD149" s="315"/>
      <c r="AE149" s="315"/>
      <c r="AF149" s="315"/>
      <c r="AG149" s="315"/>
      <c r="AH149" s="315"/>
      <c r="AI149" s="315"/>
      <c r="AJ149" s="315"/>
      <c r="AK149" s="315"/>
      <c r="AL149" s="315"/>
      <c r="AM149" s="315"/>
      <c r="AN149" s="315"/>
      <c r="AO149" s="315"/>
      <c r="AP149" s="315"/>
    </row>
    <row r="150" spans="17:42" s="283" customFormat="1" x14ac:dyDescent="0.2">
      <c r="Q150" s="315"/>
      <c r="R150" s="315"/>
      <c r="S150" s="315"/>
      <c r="T150" s="315"/>
      <c r="U150" s="315"/>
      <c r="V150" s="315"/>
      <c r="W150" s="315"/>
      <c r="X150" s="315"/>
      <c r="Y150" s="315"/>
      <c r="Z150" s="315"/>
      <c r="AA150" s="315"/>
      <c r="AB150" s="315"/>
      <c r="AC150" s="315"/>
      <c r="AD150" s="315"/>
      <c r="AE150" s="315"/>
      <c r="AF150" s="315"/>
      <c r="AG150" s="315"/>
      <c r="AH150" s="315"/>
      <c r="AI150" s="315"/>
      <c r="AJ150" s="315"/>
      <c r="AK150" s="315"/>
      <c r="AL150" s="315"/>
      <c r="AM150" s="315"/>
      <c r="AN150" s="315"/>
      <c r="AO150" s="315"/>
      <c r="AP150" s="315"/>
    </row>
    <row r="151" spans="17:42" s="283" customFormat="1" x14ac:dyDescent="0.2">
      <c r="Q151" s="315"/>
      <c r="R151" s="315"/>
      <c r="S151" s="315"/>
      <c r="T151" s="315"/>
      <c r="U151" s="315"/>
      <c r="V151" s="315"/>
      <c r="W151" s="315"/>
      <c r="X151" s="315"/>
      <c r="Y151" s="315"/>
      <c r="Z151" s="315"/>
      <c r="AA151" s="315"/>
      <c r="AB151" s="315"/>
      <c r="AC151" s="315"/>
      <c r="AD151" s="315"/>
      <c r="AE151" s="315"/>
      <c r="AF151" s="315"/>
      <c r="AG151" s="315"/>
      <c r="AH151" s="315"/>
      <c r="AI151" s="315"/>
      <c r="AJ151" s="315"/>
      <c r="AK151" s="315"/>
      <c r="AL151" s="315"/>
      <c r="AM151" s="315"/>
      <c r="AN151" s="315"/>
      <c r="AO151" s="315"/>
      <c r="AP151" s="315"/>
    </row>
    <row r="152" spans="17:42" s="283" customFormat="1" x14ac:dyDescent="0.2">
      <c r="Q152" s="315"/>
      <c r="R152" s="315"/>
      <c r="S152" s="315"/>
      <c r="T152" s="315"/>
      <c r="U152" s="315"/>
      <c r="V152" s="315"/>
      <c r="W152" s="315"/>
      <c r="X152" s="315"/>
      <c r="Y152" s="315"/>
      <c r="Z152" s="315"/>
      <c r="AA152" s="315"/>
      <c r="AB152" s="315"/>
      <c r="AC152" s="315"/>
      <c r="AD152" s="315"/>
      <c r="AE152" s="315"/>
      <c r="AF152" s="315"/>
      <c r="AG152" s="315"/>
      <c r="AH152" s="315"/>
      <c r="AI152" s="315"/>
      <c r="AJ152" s="315"/>
      <c r="AK152" s="315"/>
      <c r="AL152" s="315"/>
      <c r="AM152" s="315"/>
      <c r="AN152" s="315"/>
      <c r="AO152" s="315"/>
      <c r="AP152" s="315"/>
    </row>
    <row r="153" spans="17:42" s="283" customFormat="1" x14ac:dyDescent="0.2">
      <c r="Q153" s="315"/>
      <c r="R153" s="315"/>
      <c r="S153" s="315"/>
      <c r="T153" s="315"/>
      <c r="U153" s="315"/>
      <c r="V153" s="315"/>
      <c r="W153" s="315"/>
      <c r="X153" s="315"/>
      <c r="Y153" s="315"/>
      <c r="Z153" s="315"/>
      <c r="AA153" s="315"/>
      <c r="AB153" s="315"/>
      <c r="AC153" s="315"/>
      <c r="AD153" s="315"/>
      <c r="AE153" s="315"/>
      <c r="AF153" s="315"/>
      <c r="AG153" s="315"/>
      <c r="AH153" s="315"/>
      <c r="AI153" s="315"/>
      <c r="AJ153" s="315"/>
      <c r="AK153" s="315"/>
      <c r="AL153" s="315"/>
      <c r="AM153" s="315"/>
      <c r="AN153" s="315"/>
      <c r="AO153" s="315"/>
      <c r="AP153" s="315"/>
    </row>
    <row r="154" spans="17:42" s="283" customFormat="1" x14ac:dyDescent="0.2">
      <c r="Q154" s="315"/>
      <c r="R154" s="315"/>
      <c r="S154" s="315"/>
      <c r="T154" s="315"/>
      <c r="U154" s="315"/>
      <c r="V154" s="315"/>
      <c r="W154" s="315"/>
      <c r="X154" s="315"/>
      <c r="Y154" s="315"/>
      <c r="Z154" s="315"/>
      <c r="AA154" s="315"/>
      <c r="AB154" s="315"/>
      <c r="AC154" s="315"/>
      <c r="AD154" s="315"/>
      <c r="AE154" s="315"/>
      <c r="AF154" s="315"/>
      <c r="AG154" s="315"/>
      <c r="AH154" s="315"/>
      <c r="AI154" s="315"/>
      <c r="AJ154" s="315"/>
      <c r="AK154" s="315"/>
      <c r="AL154" s="315"/>
      <c r="AM154" s="315"/>
      <c r="AN154" s="315"/>
      <c r="AO154" s="315"/>
      <c r="AP154" s="315"/>
    </row>
    <row r="155" spans="17:42" s="283" customFormat="1" x14ac:dyDescent="0.2">
      <c r="Q155" s="315"/>
      <c r="R155" s="315"/>
      <c r="S155" s="315"/>
      <c r="T155" s="315"/>
      <c r="U155" s="315"/>
      <c r="V155" s="315"/>
      <c r="W155" s="315"/>
      <c r="X155" s="315"/>
      <c r="Y155" s="315"/>
      <c r="Z155" s="315"/>
      <c r="AA155" s="315"/>
      <c r="AB155" s="315"/>
      <c r="AC155" s="315"/>
      <c r="AD155" s="315"/>
      <c r="AE155" s="315"/>
      <c r="AF155" s="315"/>
      <c r="AG155" s="315"/>
      <c r="AH155" s="315"/>
      <c r="AI155" s="315"/>
      <c r="AJ155" s="315"/>
      <c r="AK155" s="315"/>
      <c r="AL155" s="315"/>
      <c r="AM155" s="315"/>
      <c r="AN155" s="315"/>
      <c r="AO155" s="315"/>
      <c r="AP155" s="315"/>
    </row>
    <row r="156" spans="17:42" s="283" customFormat="1" x14ac:dyDescent="0.2">
      <c r="Q156" s="315"/>
      <c r="R156" s="315"/>
      <c r="S156" s="315"/>
      <c r="T156" s="315"/>
      <c r="U156" s="315"/>
      <c r="V156" s="315"/>
      <c r="W156" s="315"/>
      <c r="X156" s="315"/>
      <c r="Y156" s="315"/>
      <c r="Z156" s="315"/>
      <c r="AA156" s="315"/>
      <c r="AB156" s="315"/>
      <c r="AC156" s="315"/>
      <c r="AD156" s="315"/>
      <c r="AE156" s="315"/>
      <c r="AF156" s="315"/>
      <c r="AG156" s="315"/>
      <c r="AH156" s="315"/>
      <c r="AI156" s="315"/>
      <c r="AJ156" s="315"/>
      <c r="AK156" s="315"/>
      <c r="AL156" s="315"/>
      <c r="AM156" s="315"/>
      <c r="AN156" s="315"/>
      <c r="AO156" s="315"/>
      <c r="AP156" s="315"/>
    </row>
    <row r="157" spans="17:42" s="283" customFormat="1" x14ac:dyDescent="0.2">
      <c r="Q157" s="315"/>
      <c r="R157" s="315"/>
      <c r="S157" s="315"/>
      <c r="T157" s="315"/>
      <c r="U157" s="315"/>
      <c r="V157" s="315"/>
      <c r="W157" s="315"/>
      <c r="X157" s="315"/>
      <c r="Y157" s="315"/>
      <c r="Z157" s="315"/>
      <c r="AA157" s="315"/>
      <c r="AB157" s="315"/>
      <c r="AC157" s="315"/>
      <c r="AD157" s="315"/>
      <c r="AE157" s="315"/>
      <c r="AF157" s="315"/>
      <c r="AG157" s="315"/>
      <c r="AH157" s="315"/>
      <c r="AI157" s="315"/>
      <c r="AJ157" s="315"/>
      <c r="AK157" s="315"/>
      <c r="AL157" s="315"/>
      <c r="AM157" s="315"/>
      <c r="AN157" s="315"/>
      <c r="AO157" s="315"/>
      <c r="AP157" s="315"/>
    </row>
    <row r="158" spans="17:42" s="283" customFormat="1" x14ac:dyDescent="0.2">
      <c r="Q158" s="315"/>
      <c r="R158" s="315"/>
      <c r="S158" s="315"/>
      <c r="T158" s="315"/>
      <c r="U158" s="315"/>
      <c r="V158" s="315"/>
      <c r="W158" s="315"/>
      <c r="X158" s="315"/>
      <c r="Y158" s="315"/>
      <c r="Z158" s="315"/>
      <c r="AA158" s="315"/>
      <c r="AB158" s="315"/>
      <c r="AC158" s="315"/>
      <c r="AD158" s="315"/>
      <c r="AE158" s="315"/>
      <c r="AF158" s="315"/>
      <c r="AG158" s="315"/>
      <c r="AH158" s="315"/>
      <c r="AI158" s="315"/>
      <c r="AJ158" s="315"/>
      <c r="AK158" s="315"/>
      <c r="AL158" s="315"/>
      <c r="AM158" s="315"/>
      <c r="AN158" s="315"/>
      <c r="AO158" s="315"/>
      <c r="AP158" s="315"/>
    </row>
    <row r="159" spans="17:42" s="283" customFormat="1" x14ac:dyDescent="0.2">
      <c r="Q159" s="315"/>
      <c r="R159" s="315"/>
      <c r="S159" s="315"/>
      <c r="T159" s="315"/>
      <c r="U159" s="315"/>
      <c r="V159" s="315"/>
      <c r="W159" s="315"/>
      <c r="X159" s="315"/>
      <c r="Y159" s="315"/>
      <c r="Z159" s="315"/>
      <c r="AA159" s="315"/>
      <c r="AB159" s="315"/>
      <c r="AC159" s="315"/>
      <c r="AD159" s="315"/>
      <c r="AE159" s="315"/>
      <c r="AF159" s="315"/>
      <c r="AG159" s="315"/>
      <c r="AH159" s="315"/>
      <c r="AI159" s="315"/>
      <c r="AJ159" s="315"/>
      <c r="AK159" s="315"/>
      <c r="AL159" s="315"/>
      <c r="AM159" s="315"/>
      <c r="AN159" s="315"/>
      <c r="AO159" s="315"/>
      <c r="AP159" s="315"/>
    </row>
    <row r="160" spans="17:42" s="283" customFormat="1" x14ac:dyDescent="0.2">
      <c r="Q160" s="315"/>
      <c r="R160" s="315"/>
      <c r="S160" s="315"/>
      <c r="T160" s="315"/>
      <c r="U160" s="315"/>
      <c r="V160" s="315"/>
      <c r="W160" s="315"/>
      <c r="X160" s="315"/>
      <c r="Y160" s="315"/>
      <c r="Z160" s="315"/>
      <c r="AA160" s="315"/>
      <c r="AB160" s="315"/>
      <c r="AC160" s="315"/>
      <c r="AD160" s="315"/>
      <c r="AE160" s="315"/>
      <c r="AF160" s="315"/>
      <c r="AG160" s="315"/>
      <c r="AH160" s="315"/>
      <c r="AI160" s="315"/>
      <c r="AJ160" s="315"/>
      <c r="AK160" s="315"/>
      <c r="AL160" s="315"/>
      <c r="AM160" s="315"/>
      <c r="AN160" s="315"/>
      <c r="AO160" s="315"/>
      <c r="AP160" s="315"/>
    </row>
    <row r="161" spans="17:42" s="283" customFormat="1" x14ac:dyDescent="0.2">
      <c r="Q161" s="315"/>
      <c r="R161" s="315"/>
      <c r="S161" s="315"/>
      <c r="T161" s="315"/>
      <c r="U161" s="315"/>
      <c r="V161" s="315"/>
      <c r="W161" s="315"/>
      <c r="X161" s="315"/>
      <c r="Y161" s="315"/>
      <c r="Z161" s="315"/>
      <c r="AA161" s="315"/>
      <c r="AB161" s="315"/>
      <c r="AC161" s="315"/>
      <c r="AD161" s="315"/>
      <c r="AE161" s="315"/>
      <c r="AF161" s="315"/>
      <c r="AG161" s="315"/>
      <c r="AH161" s="315"/>
      <c r="AI161" s="315"/>
      <c r="AJ161" s="315"/>
      <c r="AK161" s="315"/>
      <c r="AL161" s="315"/>
      <c r="AM161" s="315"/>
      <c r="AN161" s="315"/>
      <c r="AO161" s="315"/>
      <c r="AP161" s="315"/>
    </row>
    <row r="162" spans="17:42" s="283" customFormat="1" x14ac:dyDescent="0.2">
      <c r="Q162" s="315"/>
      <c r="R162" s="315"/>
      <c r="S162" s="315"/>
      <c r="T162" s="315"/>
      <c r="U162" s="315"/>
      <c r="V162" s="315"/>
      <c r="W162" s="315"/>
      <c r="X162" s="315"/>
      <c r="Y162" s="315"/>
      <c r="Z162" s="315"/>
      <c r="AA162" s="315"/>
      <c r="AB162" s="315"/>
      <c r="AC162" s="315"/>
      <c r="AD162" s="315"/>
      <c r="AE162" s="315"/>
      <c r="AF162" s="315"/>
      <c r="AG162" s="315"/>
      <c r="AH162" s="315"/>
      <c r="AI162" s="315"/>
      <c r="AJ162" s="315"/>
      <c r="AK162" s="315"/>
      <c r="AL162" s="315"/>
      <c r="AM162" s="315"/>
      <c r="AN162" s="315"/>
      <c r="AO162" s="315"/>
      <c r="AP162" s="315"/>
    </row>
    <row r="163" spans="17:42" s="283" customFormat="1" x14ac:dyDescent="0.2">
      <c r="Q163" s="315"/>
      <c r="R163" s="315"/>
      <c r="S163" s="315"/>
      <c r="T163" s="315"/>
      <c r="U163" s="315"/>
      <c r="V163" s="315"/>
      <c r="W163" s="315"/>
      <c r="X163" s="315"/>
      <c r="Y163" s="315"/>
      <c r="Z163" s="315"/>
      <c r="AA163" s="315"/>
      <c r="AB163" s="315"/>
      <c r="AC163" s="315"/>
      <c r="AD163" s="315"/>
      <c r="AE163" s="315"/>
      <c r="AF163" s="315"/>
      <c r="AG163" s="315"/>
      <c r="AH163" s="315"/>
      <c r="AI163" s="315"/>
      <c r="AJ163" s="315"/>
      <c r="AK163" s="315"/>
      <c r="AL163" s="315"/>
      <c r="AM163" s="315"/>
      <c r="AN163" s="315"/>
      <c r="AO163" s="315"/>
      <c r="AP163" s="315"/>
    </row>
    <row r="164" spans="17:42" s="283" customFormat="1" x14ac:dyDescent="0.2">
      <c r="Q164" s="315"/>
      <c r="R164" s="315"/>
      <c r="S164" s="315"/>
      <c r="T164" s="315"/>
      <c r="U164" s="315"/>
      <c r="V164" s="315"/>
      <c r="W164" s="315"/>
      <c r="X164" s="315"/>
      <c r="Y164" s="315"/>
      <c r="Z164" s="315"/>
      <c r="AA164" s="315"/>
      <c r="AB164" s="315"/>
      <c r="AC164" s="315"/>
      <c r="AD164" s="315"/>
      <c r="AE164" s="315"/>
      <c r="AF164" s="315"/>
      <c r="AG164" s="315"/>
      <c r="AH164" s="315"/>
      <c r="AI164" s="315"/>
      <c r="AJ164" s="315"/>
      <c r="AK164" s="315"/>
      <c r="AL164" s="315"/>
      <c r="AM164" s="315"/>
      <c r="AN164" s="315"/>
      <c r="AO164" s="315"/>
      <c r="AP164" s="315"/>
    </row>
    <row r="165" spans="17:42" s="283" customFormat="1" x14ac:dyDescent="0.2">
      <c r="Q165" s="315"/>
      <c r="R165" s="315"/>
      <c r="S165" s="315"/>
      <c r="T165" s="315"/>
      <c r="U165" s="315"/>
      <c r="V165" s="315"/>
      <c r="W165" s="315"/>
      <c r="X165" s="315"/>
      <c r="Y165" s="315"/>
      <c r="Z165" s="315"/>
      <c r="AA165" s="315"/>
      <c r="AB165" s="315"/>
      <c r="AC165" s="315"/>
      <c r="AD165" s="315"/>
      <c r="AE165" s="315"/>
      <c r="AF165" s="315"/>
      <c r="AG165" s="315"/>
      <c r="AH165" s="315"/>
      <c r="AI165" s="315"/>
      <c r="AJ165" s="315"/>
      <c r="AK165" s="315"/>
      <c r="AL165" s="315"/>
      <c r="AM165" s="315"/>
      <c r="AN165" s="315"/>
      <c r="AO165" s="315"/>
      <c r="AP165" s="315"/>
    </row>
    <row r="166" spans="17:42" s="283" customFormat="1" x14ac:dyDescent="0.2">
      <c r="Q166" s="315"/>
      <c r="R166" s="315"/>
      <c r="S166" s="315"/>
      <c r="T166" s="315"/>
      <c r="U166" s="315"/>
      <c r="V166" s="315"/>
      <c r="W166" s="315"/>
      <c r="X166" s="315"/>
      <c r="Y166" s="315"/>
      <c r="Z166" s="315"/>
      <c r="AA166" s="315"/>
      <c r="AB166" s="315"/>
      <c r="AC166" s="315"/>
      <c r="AD166" s="315"/>
      <c r="AE166" s="315"/>
      <c r="AF166" s="315"/>
      <c r="AG166" s="315"/>
      <c r="AH166" s="315"/>
      <c r="AI166" s="315"/>
      <c r="AJ166" s="315"/>
      <c r="AK166" s="315"/>
      <c r="AL166" s="315"/>
      <c r="AM166" s="315"/>
      <c r="AN166" s="315"/>
      <c r="AO166" s="315"/>
      <c r="AP166" s="315"/>
    </row>
    <row r="167" spans="17:42" s="283" customFormat="1" x14ac:dyDescent="0.2">
      <c r="Q167" s="315"/>
      <c r="R167" s="315"/>
      <c r="S167" s="315"/>
      <c r="T167" s="315"/>
      <c r="U167" s="315"/>
      <c r="V167" s="315"/>
      <c r="W167" s="315"/>
      <c r="X167" s="315"/>
      <c r="Y167" s="315"/>
      <c r="Z167" s="315"/>
      <c r="AA167" s="315"/>
      <c r="AB167" s="315"/>
      <c r="AC167" s="315"/>
      <c r="AD167" s="315"/>
      <c r="AE167" s="315"/>
      <c r="AF167" s="315"/>
      <c r="AG167" s="315"/>
      <c r="AH167" s="315"/>
      <c r="AI167" s="315"/>
      <c r="AJ167" s="315"/>
      <c r="AK167" s="315"/>
      <c r="AL167" s="315"/>
      <c r="AM167" s="315"/>
      <c r="AN167" s="315"/>
      <c r="AO167" s="315"/>
      <c r="AP167" s="315"/>
    </row>
    <row r="168" spans="17:42" s="283" customFormat="1" x14ac:dyDescent="0.2">
      <c r="Q168" s="315"/>
      <c r="R168" s="315"/>
      <c r="S168" s="315"/>
      <c r="T168" s="315"/>
      <c r="U168" s="315"/>
      <c r="V168" s="315"/>
      <c r="W168" s="315"/>
      <c r="X168" s="315"/>
      <c r="Y168" s="315"/>
      <c r="Z168" s="315"/>
      <c r="AA168" s="315"/>
      <c r="AB168" s="315"/>
      <c r="AC168" s="315"/>
      <c r="AD168" s="315"/>
      <c r="AE168" s="315"/>
      <c r="AF168" s="315"/>
      <c r="AG168" s="315"/>
      <c r="AH168" s="315"/>
      <c r="AI168" s="315"/>
      <c r="AJ168" s="315"/>
      <c r="AK168" s="315"/>
      <c r="AL168" s="315"/>
      <c r="AM168" s="315"/>
      <c r="AN168" s="315"/>
      <c r="AO168" s="315"/>
      <c r="AP168" s="315"/>
    </row>
    <row r="169" spans="17:42" s="283" customFormat="1" x14ac:dyDescent="0.2">
      <c r="Q169" s="315"/>
      <c r="R169" s="315"/>
      <c r="S169" s="315"/>
      <c r="T169" s="315"/>
      <c r="U169" s="315"/>
      <c r="V169" s="315"/>
      <c r="W169" s="315"/>
      <c r="X169" s="315"/>
      <c r="Y169" s="315"/>
      <c r="Z169" s="315"/>
      <c r="AA169" s="315"/>
      <c r="AB169" s="315"/>
      <c r="AC169" s="315"/>
      <c r="AD169" s="315"/>
      <c r="AE169" s="315"/>
      <c r="AF169" s="315"/>
      <c r="AG169" s="315"/>
      <c r="AH169" s="315"/>
      <c r="AI169" s="315"/>
      <c r="AJ169" s="315"/>
      <c r="AK169" s="315"/>
      <c r="AL169" s="315"/>
      <c r="AM169" s="315"/>
      <c r="AN169" s="315"/>
      <c r="AO169" s="315"/>
      <c r="AP169" s="315"/>
    </row>
    <row r="170" spans="17:42" s="283" customFormat="1" x14ac:dyDescent="0.2">
      <c r="Q170" s="315"/>
      <c r="R170" s="315"/>
      <c r="S170" s="315"/>
      <c r="T170" s="315"/>
      <c r="U170" s="315"/>
      <c r="V170" s="315"/>
      <c r="W170" s="315"/>
      <c r="X170" s="315"/>
      <c r="Y170" s="315"/>
      <c r="Z170" s="315"/>
      <c r="AA170" s="315"/>
      <c r="AB170" s="315"/>
      <c r="AC170" s="315"/>
      <c r="AD170" s="315"/>
      <c r="AE170" s="315"/>
      <c r="AF170" s="315"/>
      <c r="AG170" s="315"/>
      <c r="AH170" s="315"/>
      <c r="AI170" s="315"/>
      <c r="AJ170" s="315"/>
      <c r="AK170" s="315"/>
      <c r="AL170" s="315"/>
      <c r="AM170" s="315"/>
      <c r="AN170" s="315"/>
      <c r="AO170" s="315"/>
      <c r="AP170" s="315"/>
    </row>
    <row r="171" spans="17:42" s="283" customFormat="1" x14ac:dyDescent="0.2">
      <c r="Q171" s="315"/>
      <c r="R171" s="315"/>
      <c r="S171" s="315"/>
      <c r="T171" s="315"/>
      <c r="U171" s="315"/>
      <c r="V171" s="315"/>
      <c r="W171" s="315"/>
      <c r="X171" s="315"/>
      <c r="Y171" s="315"/>
      <c r="Z171" s="315"/>
      <c r="AA171" s="315"/>
      <c r="AB171" s="315"/>
      <c r="AC171" s="315"/>
      <c r="AD171" s="315"/>
      <c r="AE171" s="315"/>
      <c r="AF171" s="315"/>
      <c r="AG171" s="315"/>
      <c r="AH171" s="315"/>
      <c r="AI171" s="315"/>
      <c r="AJ171" s="315"/>
      <c r="AK171" s="315"/>
      <c r="AL171" s="315"/>
      <c r="AM171" s="315"/>
      <c r="AN171" s="315"/>
      <c r="AO171" s="315"/>
      <c r="AP171" s="315"/>
    </row>
    <row r="172" spans="17:42" s="283" customFormat="1" x14ac:dyDescent="0.2">
      <c r="Q172" s="315"/>
      <c r="R172" s="315"/>
      <c r="S172" s="315"/>
      <c r="T172" s="315"/>
      <c r="U172" s="315"/>
      <c r="V172" s="315"/>
      <c r="W172" s="315"/>
      <c r="X172" s="315"/>
      <c r="Y172" s="315"/>
      <c r="Z172" s="315"/>
      <c r="AA172" s="315"/>
      <c r="AB172" s="315"/>
      <c r="AC172" s="315"/>
      <c r="AD172" s="315"/>
      <c r="AE172" s="315"/>
      <c r="AF172" s="315"/>
      <c r="AG172" s="315"/>
      <c r="AH172" s="315"/>
      <c r="AI172" s="315"/>
      <c r="AJ172" s="315"/>
      <c r="AK172" s="315"/>
      <c r="AL172" s="315"/>
      <c r="AM172" s="315"/>
      <c r="AN172" s="315"/>
      <c r="AO172" s="315"/>
      <c r="AP172" s="315"/>
    </row>
    <row r="173" spans="17:42" s="283" customFormat="1" x14ac:dyDescent="0.2">
      <c r="Q173" s="315"/>
      <c r="R173" s="315"/>
      <c r="S173" s="315"/>
      <c r="T173" s="315"/>
      <c r="U173" s="315"/>
      <c r="V173" s="315"/>
      <c r="W173" s="315"/>
      <c r="X173" s="315"/>
      <c r="Y173" s="315"/>
      <c r="Z173" s="315"/>
      <c r="AA173" s="315"/>
      <c r="AB173" s="315"/>
      <c r="AC173" s="315"/>
      <c r="AD173" s="315"/>
      <c r="AE173" s="315"/>
      <c r="AF173" s="315"/>
      <c r="AG173" s="315"/>
      <c r="AH173" s="315"/>
      <c r="AI173" s="315"/>
      <c r="AJ173" s="315"/>
      <c r="AK173" s="315"/>
      <c r="AL173" s="315"/>
      <c r="AM173" s="315"/>
      <c r="AN173" s="315"/>
      <c r="AO173" s="315"/>
      <c r="AP173" s="315"/>
    </row>
    <row r="174" spans="17:42" s="283" customFormat="1" x14ac:dyDescent="0.2">
      <c r="Q174" s="315"/>
      <c r="R174" s="315"/>
      <c r="S174" s="315"/>
      <c r="T174" s="315"/>
      <c r="U174" s="315"/>
      <c r="V174" s="315"/>
      <c r="W174" s="315"/>
      <c r="X174" s="315"/>
      <c r="Y174" s="315"/>
      <c r="Z174" s="315"/>
      <c r="AA174" s="315"/>
      <c r="AB174" s="315"/>
      <c r="AC174" s="315"/>
      <c r="AD174" s="315"/>
      <c r="AE174" s="315"/>
      <c r="AF174" s="315"/>
      <c r="AG174" s="315"/>
      <c r="AH174" s="315"/>
      <c r="AI174" s="315"/>
      <c r="AJ174" s="315"/>
      <c r="AK174" s="315"/>
      <c r="AL174" s="315"/>
      <c r="AM174" s="315"/>
      <c r="AN174" s="315"/>
      <c r="AO174" s="315"/>
      <c r="AP174" s="315"/>
    </row>
    <row r="175" spans="17:42" s="283" customFormat="1" x14ac:dyDescent="0.2">
      <c r="Q175" s="315"/>
      <c r="R175" s="315"/>
      <c r="S175" s="315"/>
      <c r="T175" s="315"/>
      <c r="U175" s="315"/>
      <c r="V175" s="315"/>
      <c r="W175" s="315"/>
      <c r="X175" s="315"/>
      <c r="Y175" s="315"/>
      <c r="Z175" s="315"/>
      <c r="AA175" s="315"/>
      <c r="AB175" s="315"/>
      <c r="AC175" s="315"/>
      <c r="AD175" s="315"/>
      <c r="AE175" s="315"/>
      <c r="AF175" s="315"/>
      <c r="AG175" s="315"/>
      <c r="AH175" s="315"/>
      <c r="AI175" s="315"/>
      <c r="AJ175" s="315"/>
      <c r="AK175" s="315"/>
      <c r="AL175" s="315"/>
      <c r="AM175" s="315"/>
      <c r="AN175" s="315"/>
      <c r="AO175" s="315"/>
      <c r="AP175" s="315"/>
    </row>
    <row r="176" spans="17:42" s="283" customFormat="1" x14ac:dyDescent="0.2">
      <c r="Q176" s="315"/>
      <c r="R176" s="315"/>
      <c r="S176" s="315"/>
      <c r="T176" s="315"/>
      <c r="U176" s="315"/>
      <c r="V176" s="315"/>
      <c r="W176" s="315"/>
      <c r="X176" s="315"/>
      <c r="Y176" s="315"/>
      <c r="Z176" s="315"/>
      <c r="AA176" s="315"/>
      <c r="AB176" s="315"/>
      <c r="AC176" s="315"/>
      <c r="AD176" s="315"/>
      <c r="AE176" s="315"/>
      <c r="AF176" s="315"/>
      <c r="AG176" s="315"/>
      <c r="AH176" s="315"/>
      <c r="AI176" s="315"/>
      <c r="AJ176" s="315"/>
      <c r="AK176" s="315"/>
      <c r="AL176" s="315"/>
      <c r="AM176" s="315"/>
      <c r="AN176" s="315"/>
      <c r="AO176" s="315"/>
      <c r="AP176" s="315"/>
    </row>
    <row r="177" spans="17:42" s="283" customFormat="1" x14ac:dyDescent="0.2">
      <c r="Q177" s="315"/>
      <c r="R177" s="315"/>
      <c r="S177" s="315"/>
      <c r="T177" s="315"/>
      <c r="U177" s="315"/>
      <c r="V177" s="315"/>
      <c r="W177" s="315"/>
      <c r="X177" s="315"/>
      <c r="Y177" s="315"/>
      <c r="Z177" s="315"/>
      <c r="AA177" s="315"/>
      <c r="AB177" s="315"/>
      <c r="AC177" s="315"/>
      <c r="AD177" s="315"/>
      <c r="AE177" s="315"/>
      <c r="AF177" s="315"/>
      <c r="AG177" s="315"/>
      <c r="AH177" s="315"/>
      <c r="AI177" s="315"/>
      <c r="AJ177" s="315"/>
      <c r="AK177" s="315"/>
      <c r="AL177" s="315"/>
      <c r="AM177" s="315"/>
      <c r="AN177" s="315"/>
      <c r="AO177" s="315"/>
      <c r="AP177" s="315"/>
    </row>
    <row r="178" spans="17:42" s="283" customFormat="1" x14ac:dyDescent="0.2">
      <c r="Q178" s="315"/>
      <c r="R178" s="315"/>
      <c r="S178" s="315"/>
      <c r="T178" s="315"/>
      <c r="U178" s="315"/>
      <c r="V178" s="315"/>
      <c r="W178" s="315"/>
      <c r="X178" s="315"/>
      <c r="Y178" s="315"/>
      <c r="Z178" s="315"/>
      <c r="AA178" s="315"/>
      <c r="AB178" s="315"/>
      <c r="AC178" s="315"/>
      <c r="AD178" s="315"/>
      <c r="AE178" s="315"/>
      <c r="AF178" s="315"/>
      <c r="AG178" s="315"/>
      <c r="AH178" s="315"/>
      <c r="AI178" s="315"/>
      <c r="AJ178" s="315"/>
      <c r="AK178" s="315"/>
      <c r="AL178" s="315"/>
      <c r="AM178" s="315"/>
      <c r="AN178" s="315"/>
      <c r="AO178" s="315"/>
      <c r="AP178" s="315"/>
    </row>
    <row r="179" spans="17:42" s="283" customFormat="1" x14ac:dyDescent="0.2">
      <c r="Q179" s="315"/>
      <c r="R179" s="315"/>
      <c r="S179" s="315"/>
      <c r="T179" s="315"/>
      <c r="U179" s="315"/>
      <c r="V179" s="315"/>
      <c r="W179" s="315"/>
      <c r="X179" s="315"/>
      <c r="Y179" s="315"/>
      <c r="Z179" s="315"/>
      <c r="AA179" s="315"/>
      <c r="AB179" s="315"/>
      <c r="AC179" s="315"/>
      <c r="AD179" s="315"/>
      <c r="AE179" s="315"/>
      <c r="AF179" s="315"/>
      <c r="AG179" s="315"/>
      <c r="AH179" s="315"/>
      <c r="AI179" s="315"/>
      <c r="AJ179" s="315"/>
      <c r="AK179" s="315"/>
      <c r="AL179" s="315"/>
      <c r="AM179" s="315"/>
      <c r="AN179" s="315"/>
      <c r="AO179" s="315"/>
      <c r="AP179" s="315"/>
    </row>
    <row r="180" spans="17:42" s="283" customFormat="1" x14ac:dyDescent="0.2">
      <c r="Q180" s="315"/>
      <c r="R180" s="315"/>
      <c r="S180" s="315"/>
      <c r="T180" s="315"/>
      <c r="U180" s="315"/>
      <c r="V180" s="315"/>
      <c r="W180" s="315"/>
      <c r="X180" s="315"/>
      <c r="Y180" s="315"/>
      <c r="Z180" s="315"/>
      <c r="AA180" s="315"/>
      <c r="AB180" s="315"/>
      <c r="AC180" s="315"/>
      <c r="AD180" s="315"/>
      <c r="AE180" s="315"/>
      <c r="AF180" s="315"/>
      <c r="AG180" s="315"/>
      <c r="AH180" s="315"/>
      <c r="AI180" s="315"/>
      <c r="AJ180" s="315"/>
      <c r="AK180" s="315"/>
      <c r="AL180" s="315"/>
      <c r="AM180" s="315"/>
      <c r="AN180" s="315"/>
      <c r="AO180" s="315"/>
      <c r="AP180" s="315"/>
    </row>
    <row r="181" spans="17:42" s="283" customFormat="1" x14ac:dyDescent="0.2">
      <c r="Q181" s="315"/>
      <c r="R181" s="315"/>
      <c r="S181" s="315"/>
      <c r="T181" s="315"/>
      <c r="U181" s="315"/>
      <c r="V181" s="315"/>
      <c r="W181" s="315"/>
      <c r="X181" s="315"/>
      <c r="Y181" s="315"/>
      <c r="Z181" s="315"/>
      <c r="AA181" s="315"/>
      <c r="AB181" s="315"/>
      <c r="AC181" s="315"/>
      <c r="AD181" s="315"/>
      <c r="AE181" s="315"/>
      <c r="AF181" s="315"/>
      <c r="AG181" s="315"/>
      <c r="AH181" s="315"/>
      <c r="AI181" s="315"/>
      <c r="AJ181" s="315"/>
      <c r="AK181" s="315"/>
      <c r="AL181" s="315"/>
      <c r="AM181" s="315"/>
      <c r="AN181" s="315"/>
      <c r="AO181" s="315"/>
      <c r="AP181" s="315"/>
    </row>
    <row r="182" spans="17:42" s="283" customFormat="1" x14ac:dyDescent="0.2">
      <c r="Q182" s="315"/>
      <c r="R182" s="315"/>
      <c r="S182" s="315"/>
      <c r="T182" s="315"/>
      <c r="U182" s="315"/>
      <c r="V182" s="315"/>
      <c r="W182" s="315"/>
      <c r="X182" s="315"/>
      <c r="Y182" s="315"/>
      <c r="Z182" s="315"/>
      <c r="AA182" s="315"/>
      <c r="AB182" s="315"/>
      <c r="AC182" s="315"/>
      <c r="AD182" s="315"/>
      <c r="AE182" s="315"/>
      <c r="AF182" s="315"/>
      <c r="AG182" s="315"/>
      <c r="AH182" s="315"/>
      <c r="AI182" s="315"/>
      <c r="AJ182" s="315"/>
      <c r="AK182" s="315"/>
      <c r="AL182" s="315"/>
      <c r="AM182" s="315"/>
      <c r="AN182" s="315"/>
      <c r="AO182" s="315"/>
      <c r="AP182" s="315"/>
    </row>
    <row r="183" spans="17:42" s="283" customFormat="1" x14ac:dyDescent="0.2">
      <c r="Q183" s="315"/>
      <c r="R183" s="315"/>
      <c r="S183" s="315"/>
      <c r="T183" s="315"/>
      <c r="U183" s="315"/>
      <c r="V183" s="315"/>
      <c r="W183" s="315"/>
      <c r="X183" s="315"/>
      <c r="Y183" s="315"/>
      <c r="Z183" s="315"/>
      <c r="AA183" s="315"/>
      <c r="AB183" s="315"/>
      <c r="AC183" s="315"/>
      <c r="AD183" s="315"/>
      <c r="AE183" s="315"/>
      <c r="AF183" s="315"/>
      <c r="AG183" s="315"/>
      <c r="AH183" s="315"/>
      <c r="AI183" s="315"/>
      <c r="AJ183" s="315"/>
      <c r="AK183" s="315"/>
      <c r="AL183" s="315"/>
      <c r="AM183" s="315"/>
      <c r="AN183" s="315"/>
      <c r="AO183" s="315"/>
      <c r="AP183" s="315"/>
    </row>
    <row r="184" spans="17:42" s="283" customFormat="1" x14ac:dyDescent="0.2">
      <c r="Q184" s="315"/>
      <c r="R184" s="315"/>
      <c r="S184" s="315"/>
      <c r="T184" s="315"/>
      <c r="U184" s="315"/>
      <c r="V184" s="315"/>
      <c r="W184" s="315"/>
      <c r="X184" s="315"/>
      <c r="Y184" s="315"/>
      <c r="Z184" s="315"/>
      <c r="AA184" s="315"/>
      <c r="AB184" s="315"/>
      <c r="AC184" s="315"/>
      <c r="AD184" s="315"/>
      <c r="AE184" s="315"/>
      <c r="AF184" s="315"/>
      <c r="AG184" s="315"/>
      <c r="AH184" s="315"/>
      <c r="AI184" s="315"/>
      <c r="AJ184" s="315"/>
      <c r="AK184" s="315"/>
      <c r="AL184" s="315"/>
      <c r="AM184" s="315"/>
      <c r="AN184" s="315"/>
      <c r="AO184" s="315"/>
      <c r="AP184" s="315"/>
    </row>
    <row r="185" spans="17:42" s="283" customFormat="1" x14ac:dyDescent="0.2">
      <c r="Q185" s="315"/>
      <c r="R185" s="315"/>
      <c r="S185" s="315"/>
      <c r="T185" s="315"/>
      <c r="U185" s="315"/>
      <c r="V185" s="315"/>
      <c r="W185" s="315"/>
      <c r="X185" s="315"/>
      <c r="Y185" s="315"/>
      <c r="Z185" s="315"/>
      <c r="AA185" s="315"/>
      <c r="AB185" s="315"/>
      <c r="AC185" s="315"/>
      <c r="AD185" s="315"/>
      <c r="AE185" s="315"/>
      <c r="AF185" s="315"/>
      <c r="AG185" s="315"/>
      <c r="AH185" s="315"/>
      <c r="AI185" s="315"/>
      <c r="AJ185" s="315"/>
      <c r="AK185" s="315"/>
      <c r="AL185" s="315"/>
      <c r="AM185" s="315"/>
      <c r="AN185" s="315"/>
      <c r="AO185" s="315"/>
      <c r="AP185" s="315"/>
    </row>
    <row r="186" spans="17:42" s="283" customFormat="1" x14ac:dyDescent="0.2">
      <c r="Q186" s="315"/>
      <c r="R186" s="315"/>
      <c r="S186" s="315"/>
      <c r="T186" s="315"/>
      <c r="U186" s="315"/>
      <c r="V186" s="315"/>
      <c r="W186" s="315"/>
      <c r="X186" s="315"/>
      <c r="Y186" s="315"/>
      <c r="Z186" s="315"/>
      <c r="AA186" s="315"/>
      <c r="AB186" s="315"/>
      <c r="AC186" s="315"/>
      <c r="AD186" s="315"/>
      <c r="AE186" s="315"/>
      <c r="AF186" s="315"/>
      <c r="AG186" s="315"/>
      <c r="AH186" s="315"/>
      <c r="AI186" s="315"/>
      <c r="AJ186" s="315"/>
      <c r="AK186" s="315"/>
      <c r="AL186" s="315"/>
      <c r="AM186" s="315"/>
      <c r="AN186" s="315"/>
      <c r="AO186" s="315"/>
      <c r="AP186" s="315"/>
    </row>
    <row r="187" spans="17:42" s="283" customFormat="1" x14ac:dyDescent="0.2">
      <c r="Q187" s="315"/>
      <c r="R187" s="315"/>
      <c r="S187" s="315"/>
      <c r="T187" s="315"/>
      <c r="U187" s="315"/>
      <c r="V187" s="315"/>
      <c r="W187" s="315"/>
      <c r="X187" s="315"/>
      <c r="Y187" s="315"/>
      <c r="Z187" s="315"/>
      <c r="AA187" s="315"/>
      <c r="AB187" s="315"/>
      <c r="AC187" s="315"/>
      <c r="AD187" s="315"/>
      <c r="AE187" s="315"/>
      <c r="AF187" s="315"/>
      <c r="AG187" s="315"/>
      <c r="AH187" s="315"/>
      <c r="AI187" s="315"/>
      <c r="AJ187" s="315"/>
      <c r="AK187" s="315"/>
      <c r="AL187" s="315"/>
      <c r="AM187" s="315"/>
      <c r="AN187" s="315"/>
      <c r="AO187" s="315"/>
      <c r="AP187" s="315"/>
    </row>
    <row r="188" spans="17:42" s="283" customFormat="1" x14ac:dyDescent="0.2">
      <c r="Q188" s="315"/>
      <c r="R188" s="315"/>
      <c r="S188" s="315"/>
      <c r="T188" s="315"/>
      <c r="U188" s="315"/>
      <c r="V188" s="315"/>
      <c r="W188" s="315"/>
      <c r="X188" s="315"/>
      <c r="Y188" s="315"/>
      <c r="Z188" s="315"/>
      <c r="AA188" s="315"/>
      <c r="AB188" s="315"/>
      <c r="AC188" s="315"/>
      <c r="AD188" s="315"/>
      <c r="AE188" s="315"/>
      <c r="AF188" s="315"/>
      <c r="AG188" s="315"/>
      <c r="AH188" s="315"/>
      <c r="AI188" s="315"/>
      <c r="AJ188" s="315"/>
      <c r="AK188" s="315"/>
      <c r="AL188" s="315"/>
      <c r="AM188" s="315"/>
      <c r="AN188" s="315"/>
      <c r="AO188" s="315"/>
      <c r="AP188" s="315"/>
    </row>
    <row r="189" spans="17:42" s="283" customFormat="1" x14ac:dyDescent="0.2">
      <c r="Q189" s="315"/>
      <c r="R189" s="315"/>
      <c r="S189" s="315"/>
      <c r="T189" s="315"/>
      <c r="U189" s="315"/>
      <c r="V189" s="315"/>
      <c r="W189" s="315"/>
      <c r="X189" s="315"/>
      <c r="Y189" s="315"/>
      <c r="Z189" s="315"/>
      <c r="AA189" s="315"/>
      <c r="AB189" s="315"/>
      <c r="AC189" s="315"/>
      <c r="AD189" s="315"/>
      <c r="AE189" s="315"/>
      <c r="AF189" s="315"/>
      <c r="AG189" s="315"/>
      <c r="AH189" s="315"/>
      <c r="AI189" s="315"/>
      <c r="AJ189" s="315"/>
      <c r="AK189" s="315"/>
      <c r="AL189" s="315"/>
      <c r="AM189" s="315"/>
      <c r="AN189" s="315"/>
      <c r="AO189" s="315"/>
      <c r="AP189" s="315"/>
    </row>
    <row r="190" spans="17:42" s="283" customFormat="1" x14ac:dyDescent="0.2">
      <c r="Q190" s="315"/>
      <c r="R190" s="315"/>
      <c r="S190" s="315"/>
      <c r="T190" s="315"/>
      <c r="U190" s="315"/>
      <c r="V190" s="315"/>
      <c r="W190" s="315"/>
      <c r="X190" s="315"/>
      <c r="Y190" s="315"/>
      <c r="Z190" s="315"/>
      <c r="AA190" s="315"/>
      <c r="AB190" s="315"/>
      <c r="AC190" s="315"/>
      <c r="AD190" s="315"/>
      <c r="AE190" s="315"/>
      <c r="AF190" s="315"/>
      <c r="AG190" s="315"/>
      <c r="AH190" s="315"/>
      <c r="AI190" s="315"/>
      <c r="AJ190" s="315"/>
      <c r="AK190" s="315"/>
      <c r="AL190" s="315"/>
      <c r="AM190" s="315"/>
      <c r="AN190" s="315"/>
      <c r="AO190" s="315"/>
      <c r="AP190" s="315"/>
    </row>
    <row r="191" spans="17:42" s="283" customFormat="1" x14ac:dyDescent="0.2">
      <c r="Q191" s="315"/>
      <c r="R191" s="315"/>
      <c r="S191" s="315"/>
      <c r="T191" s="315"/>
      <c r="U191" s="315"/>
      <c r="V191" s="315"/>
      <c r="W191" s="315"/>
      <c r="X191" s="315"/>
      <c r="Y191" s="315"/>
      <c r="Z191" s="315"/>
      <c r="AA191" s="315"/>
      <c r="AB191" s="315"/>
      <c r="AC191" s="315"/>
      <c r="AD191" s="315"/>
      <c r="AE191" s="315"/>
      <c r="AF191" s="315"/>
      <c r="AG191" s="315"/>
      <c r="AH191" s="315"/>
      <c r="AI191" s="315"/>
      <c r="AJ191" s="315"/>
      <c r="AK191" s="315"/>
      <c r="AL191" s="315"/>
      <c r="AM191" s="315"/>
      <c r="AN191" s="315"/>
      <c r="AO191" s="315"/>
      <c r="AP191" s="315"/>
    </row>
    <row r="192" spans="17:42" s="283" customFormat="1" x14ac:dyDescent="0.2">
      <c r="Q192" s="315"/>
      <c r="R192" s="315"/>
      <c r="S192" s="315"/>
      <c r="T192" s="315"/>
      <c r="U192" s="315"/>
      <c r="V192" s="315"/>
      <c r="W192" s="315"/>
      <c r="X192" s="315"/>
      <c r="Y192" s="315"/>
      <c r="Z192" s="315"/>
      <c r="AA192" s="315"/>
      <c r="AB192" s="315"/>
      <c r="AC192" s="315"/>
      <c r="AD192" s="315"/>
      <c r="AE192" s="315"/>
      <c r="AF192" s="315"/>
      <c r="AG192" s="315"/>
      <c r="AH192" s="315"/>
      <c r="AI192" s="315"/>
      <c r="AJ192" s="315"/>
      <c r="AK192" s="315"/>
      <c r="AL192" s="315"/>
      <c r="AM192" s="315"/>
      <c r="AN192" s="315"/>
      <c r="AO192" s="315"/>
      <c r="AP192" s="315"/>
    </row>
    <row r="193" spans="17:42" s="283" customFormat="1" x14ac:dyDescent="0.2">
      <c r="Q193" s="315"/>
      <c r="R193" s="315"/>
      <c r="S193" s="315"/>
      <c r="T193" s="315"/>
      <c r="U193" s="315"/>
      <c r="V193" s="315"/>
      <c r="W193" s="315"/>
      <c r="X193" s="315"/>
      <c r="Y193" s="315"/>
      <c r="Z193" s="315"/>
      <c r="AA193" s="315"/>
      <c r="AB193" s="315"/>
      <c r="AC193" s="315"/>
      <c r="AD193" s="315"/>
      <c r="AE193" s="315"/>
      <c r="AF193" s="315"/>
      <c r="AG193" s="315"/>
      <c r="AH193" s="315"/>
      <c r="AI193" s="315"/>
      <c r="AJ193" s="315"/>
      <c r="AK193" s="315"/>
      <c r="AL193" s="315"/>
      <c r="AM193" s="315"/>
      <c r="AN193" s="315"/>
      <c r="AO193" s="315"/>
      <c r="AP193" s="315"/>
    </row>
    <row r="194" spans="17:42" s="283" customFormat="1" x14ac:dyDescent="0.2">
      <c r="Q194" s="315"/>
      <c r="R194" s="315"/>
      <c r="S194" s="315"/>
      <c r="T194" s="315"/>
      <c r="U194" s="315"/>
      <c r="V194" s="315"/>
      <c r="W194" s="315"/>
      <c r="X194" s="315"/>
      <c r="Y194" s="315"/>
      <c r="Z194" s="315"/>
      <c r="AA194" s="315"/>
      <c r="AB194" s="315"/>
      <c r="AC194" s="315"/>
      <c r="AD194" s="315"/>
      <c r="AE194" s="315"/>
      <c r="AF194" s="315"/>
      <c r="AG194" s="315"/>
      <c r="AH194" s="315"/>
      <c r="AI194" s="315"/>
      <c r="AJ194" s="315"/>
      <c r="AK194" s="315"/>
      <c r="AL194" s="315"/>
      <c r="AM194" s="315"/>
      <c r="AN194" s="315"/>
      <c r="AO194" s="315"/>
      <c r="AP194" s="315"/>
    </row>
    <row r="195" spans="17:42" s="283" customFormat="1" x14ac:dyDescent="0.2">
      <c r="Q195" s="315"/>
      <c r="R195" s="315"/>
      <c r="S195" s="315"/>
      <c r="T195" s="315"/>
      <c r="U195" s="315"/>
      <c r="V195" s="315"/>
      <c r="W195" s="315"/>
      <c r="X195" s="315"/>
      <c r="Y195" s="315"/>
      <c r="Z195" s="315"/>
      <c r="AA195" s="315"/>
      <c r="AB195" s="315"/>
      <c r="AC195" s="315"/>
      <c r="AD195" s="315"/>
      <c r="AE195" s="315"/>
      <c r="AF195" s="315"/>
      <c r="AG195" s="315"/>
      <c r="AH195" s="315"/>
      <c r="AI195" s="315"/>
      <c r="AJ195" s="315"/>
      <c r="AK195" s="315"/>
      <c r="AL195" s="315"/>
      <c r="AM195" s="315"/>
      <c r="AN195" s="315"/>
      <c r="AO195" s="315"/>
      <c r="AP195" s="315"/>
    </row>
    <row r="196" spans="17:42" s="283" customFormat="1" x14ac:dyDescent="0.2">
      <c r="Q196" s="315"/>
      <c r="R196" s="315"/>
      <c r="S196" s="315"/>
      <c r="T196" s="315"/>
      <c r="U196" s="315"/>
      <c r="V196" s="315"/>
      <c r="W196" s="315"/>
      <c r="X196" s="315"/>
      <c r="Y196" s="315"/>
      <c r="Z196" s="315"/>
      <c r="AA196" s="315"/>
      <c r="AB196" s="315"/>
      <c r="AC196" s="315"/>
      <c r="AD196" s="315"/>
      <c r="AE196" s="315"/>
      <c r="AF196" s="315"/>
      <c r="AG196" s="315"/>
      <c r="AH196" s="315"/>
      <c r="AI196" s="315"/>
      <c r="AJ196" s="315"/>
      <c r="AK196" s="315"/>
      <c r="AL196" s="315"/>
      <c r="AM196" s="315"/>
      <c r="AN196" s="315"/>
      <c r="AO196" s="315"/>
      <c r="AP196" s="315"/>
    </row>
    <row r="197" spans="17:42" s="283" customFormat="1" x14ac:dyDescent="0.2">
      <c r="Q197" s="315"/>
      <c r="R197" s="315"/>
      <c r="S197" s="315"/>
      <c r="T197" s="315"/>
      <c r="U197" s="315"/>
      <c r="V197" s="315"/>
      <c r="W197" s="315"/>
      <c r="X197" s="315"/>
      <c r="Y197" s="315"/>
      <c r="Z197" s="315"/>
      <c r="AA197" s="315"/>
      <c r="AB197" s="315"/>
      <c r="AC197" s="315"/>
      <c r="AD197" s="315"/>
      <c r="AE197" s="315"/>
      <c r="AF197" s="315"/>
      <c r="AG197" s="315"/>
      <c r="AH197" s="315"/>
      <c r="AI197" s="315"/>
      <c r="AJ197" s="315"/>
      <c r="AK197" s="315"/>
      <c r="AL197" s="315"/>
      <c r="AM197" s="315"/>
      <c r="AN197" s="315"/>
      <c r="AO197" s="315"/>
      <c r="AP197" s="315"/>
    </row>
    <row r="198" spans="17:42" s="283" customFormat="1" x14ac:dyDescent="0.2">
      <c r="Q198" s="315"/>
      <c r="R198" s="315"/>
      <c r="S198" s="315"/>
      <c r="T198" s="315"/>
      <c r="U198" s="315"/>
      <c r="V198" s="315"/>
      <c r="W198" s="315"/>
      <c r="X198" s="315"/>
      <c r="Y198" s="315"/>
      <c r="Z198" s="315"/>
      <c r="AA198" s="315"/>
      <c r="AB198" s="315"/>
      <c r="AC198" s="315"/>
      <c r="AD198" s="315"/>
      <c r="AE198" s="315"/>
      <c r="AF198" s="315"/>
      <c r="AG198" s="315"/>
      <c r="AH198" s="315"/>
      <c r="AI198" s="315"/>
      <c r="AJ198" s="315"/>
      <c r="AK198" s="315"/>
      <c r="AL198" s="315"/>
      <c r="AM198" s="315"/>
      <c r="AN198" s="315"/>
      <c r="AO198" s="315"/>
      <c r="AP198" s="315"/>
    </row>
    <row r="199" spans="17:42" s="283" customFormat="1" x14ac:dyDescent="0.2">
      <c r="Q199" s="315"/>
      <c r="R199" s="315"/>
      <c r="S199" s="315"/>
      <c r="T199" s="315"/>
      <c r="U199" s="315"/>
      <c r="V199" s="315"/>
      <c r="W199" s="315"/>
      <c r="X199" s="315"/>
      <c r="Y199" s="315"/>
      <c r="Z199" s="315"/>
      <c r="AA199" s="315"/>
      <c r="AB199" s="315"/>
      <c r="AC199" s="315"/>
      <c r="AD199" s="315"/>
      <c r="AE199" s="315"/>
      <c r="AF199" s="315"/>
      <c r="AG199" s="315"/>
      <c r="AH199" s="315"/>
      <c r="AI199" s="315"/>
      <c r="AJ199" s="315"/>
      <c r="AK199" s="315"/>
      <c r="AL199" s="315"/>
      <c r="AM199" s="315"/>
      <c r="AN199" s="315"/>
      <c r="AO199" s="315"/>
      <c r="AP199" s="315"/>
    </row>
    <row r="200" spans="17:42" s="283" customFormat="1" x14ac:dyDescent="0.2">
      <c r="Q200" s="315"/>
      <c r="R200" s="315"/>
      <c r="S200" s="315"/>
      <c r="T200" s="315"/>
      <c r="U200" s="315"/>
      <c r="V200" s="315"/>
      <c r="W200" s="315"/>
      <c r="X200" s="315"/>
      <c r="Y200" s="315"/>
      <c r="Z200" s="315"/>
      <c r="AA200" s="315"/>
      <c r="AB200" s="315"/>
      <c r="AC200" s="315"/>
      <c r="AD200" s="315"/>
      <c r="AE200" s="315"/>
      <c r="AF200" s="315"/>
      <c r="AG200" s="315"/>
      <c r="AH200" s="315"/>
      <c r="AI200" s="315"/>
      <c r="AJ200" s="315"/>
      <c r="AK200" s="315"/>
      <c r="AL200" s="315"/>
      <c r="AM200" s="315"/>
      <c r="AN200" s="315"/>
      <c r="AO200" s="315"/>
      <c r="AP200" s="315"/>
    </row>
    <row r="201" spans="17:42" s="283" customFormat="1" x14ac:dyDescent="0.2">
      <c r="Q201" s="315"/>
      <c r="R201" s="315"/>
      <c r="S201" s="315"/>
      <c r="T201" s="315"/>
      <c r="U201" s="315"/>
      <c r="V201" s="315"/>
      <c r="W201" s="315"/>
      <c r="X201" s="315"/>
      <c r="Y201" s="315"/>
      <c r="Z201" s="315"/>
      <c r="AA201" s="315"/>
      <c r="AB201" s="315"/>
      <c r="AC201" s="315"/>
      <c r="AD201" s="315"/>
      <c r="AE201" s="315"/>
      <c r="AF201" s="315"/>
      <c r="AG201" s="315"/>
      <c r="AH201" s="315"/>
      <c r="AI201" s="315"/>
      <c r="AJ201" s="315"/>
      <c r="AK201" s="315"/>
      <c r="AL201" s="315"/>
      <c r="AM201" s="315"/>
      <c r="AN201" s="315"/>
      <c r="AO201" s="315"/>
      <c r="AP201" s="315"/>
    </row>
    <row r="202" spans="17:42" s="283" customFormat="1" x14ac:dyDescent="0.2">
      <c r="Q202" s="315"/>
      <c r="R202" s="315"/>
      <c r="S202" s="315"/>
      <c r="T202" s="315"/>
      <c r="U202" s="315"/>
      <c r="V202" s="315"/>
      <c r="W202" s="315"/>
      <c r="X202" s="315"/>
      <c r="Y202" s="315"/>
      <c r="Z202" s="315"/>
      <c r="AA202" s="315"/>
      <c r="AB202" s="315"/>
      <c r="AC202" s="315"/>
      <c r="AD202" s="315"/>
      <c r="AE202" s="315"/>
      <c r="AF202" s="315"/>
      <c r="AG202" s="315"/>
      <c r="AH202" s="315"/>
      <c r="AI202" s="315"/>
      <c r="AJ202" s="315"/>
      <c r="AK202" s="315"/>
      <c r="AL202" s="315"/>
      <c r="AM202" s="315"/>
      <c r="AN202" s="315"/>
      <c r="AO202" s="315"/>
      <c r="AP202" s="315"/>
    </row>
    <row r="203" spans="17:42" s="283" customFormat="1" x14ac:dyDescent="0.2">
      <c r="Q203" s="315"/>
      <c r="R203" s="315"/>
      <c r="S203" s="315"/>
      <c r="T203" s="315"/>
      <c r="U203" s="315"/>
      <c r="V203" s="315"/>
      <c r="W203" s="315"/>
      <c r="X203" s="315"/>
      <c r="Y203" s="315"/>
      <c r="Z203" s="315"/>
      <c r="AA203" s="315"/>
      <c r="AB203" s="315"/>
      <c r="AC203" s="315"/>
      <c r="AD203" s="315"/>
      <c r="AE203" s="315"/>
      <c r="AF203" s="315"/>
      <c r="AG203" s="315"/>
      <c r="AH203" s="315"/>
      <c r="AI203" s="315"/>
      <c r="AJ203" s="315"/>
      <c r="AK203" s="315"/>
      <c r="AL203" s="315"/>
      <c r="AM203" s="315"/>
      <c r="AN203" s="315"/>
      <c r="AO203" s="315"/>
      <c r="AP203" s="315"/>
    </row>
    <row r="204" spans="17:42" s="283" customFormat="1" x14ac:dyDescent="0.2">
      <c r="Q204" s="315"/>
      <c r="R204" s="315"/>
      <c r="S204" s="315"/>
      <c r="T204" s="315"/>
      <c r="U204" s="315"/>
      <c r="V204" s="315"/>
      <c r="W204" s="315"/>
      <c r="X204" s="315"/>
      <c r="Y204" s="315"/>
      <c r="Z204" s="315"/>
      <c r="AA204" s="315"/>
      <c r="AB204" s="315"/>
      <c r="AC204" s="315"/>
      <c r="AD204" s="315"/>
      <c r="AE204" s="315"/>
      <c r="AF204" s="315"/>
      <c r="AG204" s="315"/>
      <c r="AH204" s="315"/>
      <c r="AI204" s="315"/>
      <c r="AJ204" s="315"/>
      <c r="AK204" s="315"/>
      <c r="AL204" s="315"/>
      <c r="AM204" s="315"/>
      <c r="AN204" s="315"/>
      <c r="AO204" s="315"/>
      <c r="AP204" s="315"/>
    </row>
    <row r="205" spans="17:42" s="283" customFormat="1" x14ac:dyDescent="0.2">
      <c r="Q205" s="315"/>
      <c r="R205" s="315"/>
      <c r="S205" s="315"/>
      <c r="T205" s="315"/>
      <c r="U205" s="315"/>
      <c r="V205" s="315"/>
      <c r="W205" s="315"/>
      <c r="X205" s="315"/>
      <c r="Y205" s="315"/>
      <c r="Z205" s="315"/>
      <c r="AA205" s="315"/>
      <c r="AB205" s="315"/>
      <c r="AC205" s="315"/>
      <c r="AD205" s="315"/>
      <c r="AE205" s="315"/>
      <c r="AF205" s="315"/>
      <c r="AG205" s="315"/>
      <c r="AH205" s="315"/>
      <c r="AI205" s="315"/>
      <c r="AJ205" s="315"/>
      <c r="AK205" s="315"/>
      <c r="AL205" s="315"/>
      <c r="AM205" s="315"/>
      <c r="AN205" s="315"/>
      <c r="AO205" s="315"/>
      <c r="AP205" s="315"/>
    </row>
    <row r="206" spans="17:42" s="283" customFormat="1" x14ac:dyDescent="0.2">
      <c r="Q206" s="315"/>
      <c r="R206" s="315"/>
      <c r="S206" s="315"/>
      <c r="T206" s="315"/>
      <c r="U206" s="315"/>
      <c r="V206" s="315"/>
      <c r="W206" s="315"/>
      <c r="X206" s="315"/>
      <c r="Y206" s="315"/>
      <c r="Z206" s="315"/>
      <c r="AA206" s="315"/>
      <c r="AB206" s="315"/>
      <c r="AC206" s="315"/>
      <c r="AD206" s="315"/>
      <c r="AE206" s="315"/>
      <c r="AF206" s="315"/>
      <c r="AG206" s="315"/>
      <c r="AH206" s="315"/>
      <c r="AI206" s="315"/>
      <c r="AJ206" s="315"/>
      <c r="AK206" s="315"/>
      <c r="AL206" s="315"/>
      <c r="AM206" s="315"/>
      <c r="AN206" s="315"/>
      <c r="AO206" s="315"/>
      <c r="AP206" s="315"/>
    </row>
    <row r="207" spans="17:42" s="283" customFormat="1" x14ac:dyDescent="0.2">
      <c r="Q207" s="315"/>
      <c r="R207" s="315"/>
      <c r="S207" s="315"/>
      <c r="T207" s="315"/>
      <c r="U207" s="315"/>
      <c r="V207" s="315"/>
      <c r="W207" s="315"/>
      <c r="X207" s="315"/>
      <c r="Y207" s="315"/>
      <c r="Z207" s="315"/>
      <c r="AA207" s="315"/>
      <c r="AB207" s="315"/>
      <c r="AC207" s="315"/>
      <c r="AD207" s="315"/>
      <c r="AE207" s="315"/>
      <c r="AF207" s="315"/>
      <c r="AG207" s="315"/>
      <c r="AH207" s="315"/>
      <c r="AI207" s="315"/>
      <c r="AJ207" s="315"/>
      <c r="AK207" s="315"/>
      <c r="AL207" s="315"/>
      <c r="AM207" s="315"/>
      <c r="AN207" s="315"/>
      <c r="AO207" s="315"/>
      <c r="AP207" s="315"/>
    </row>
    <row r="208" spans="17:42" s="283" customFormat="1" x14ac:dyDescent="0.2">
      <c r="Q208" s="315"/>
      <c r="R208" s="315"/>
      <c r="S208" s="315"/>
      <c r="T208" s="315"/>
      <c r="U208" s="315"/>
      <c r="V208" s="315"/>
      <c r="W208" s="315"/>
      <c r="X208" s="315"/>
      <c r="Y208" s="315"/>
      <c r="Z208" s="315"/>
      <c r="AA208" s="315"/>
      <c r="AB208" s="315"/>
      <c r="AC208" s="315"/>
      <c r="AD208" s="315"/>
      <c r="AE208" s="315"/>
      <c r="AF208" s="315"/>
      <c r="AG208" s="315"/>
      <c r="AH208" s="315"/>
      <c r="AI208" s="315"/>
      <c r="AJ208" s="315"/>
      <c r="AK208" s="315"/>
      <c r="AL208" s="315"/>
      <c r="AM208" s="315"/>
      <c r="AN208" s="315"/>
      <c r="AO208" s="315"/>
      <c r="AP208" s="315"/>
    </row>
    <row r="209" spans="17:42" s="283" customFormat="1" x14ac:dyDescent="0.2">
      <c r="Q209" s="315"/>
      <c r="R209" s="315"/>
      <c r="S209" s="315"/>
      <c r="T209" s="315"/>
      <c r="U209" s="315"/>
      <c r="V209" s="315"/>
      <c r="W209" s="315"/>
      <c r="X209" s="315"/>
      <c r="Y209" s="315"/>
      <c r="Z209" s="315"/>
      <c r="AA209" s="315"/>
      <c r="AB209" s="315"/>
      <c r="AC209" s="315"/>
      <c r="AD209" s="315"/>
      <c r="AE209" s="315"/>
      <c r="AF209" s="315"/>
      <c r="AG209" s="315"/>
      <c r="AH209" s="315"/>
      <c r="AI209" s="315"/>
      <c r="AJ209" s="315"/>
      <c r="AK209" s="315"/>
      <c r="AL209" s="315"/>
      <c r="AM209" s="315"/>
      <c r="AN209" s="315"/>
      <c r="AO209" s="315"/>
      <c r="AP209" s="315"/>
    </row>
    <row r="210" spans="17:42" s="283" customFormat="1" x14ac:dyDescent="0.2">
      <c r="Q210" s="315"/>
      <c r="R210" s="315"/>
      <c r="S210" s="315"/>
      <c r="T210" s="315"/>
      <c r="U210" s="315"/>
      <c r="V210" s="315"/>
      <c r="W210" s="315"/>
      <c r="X210" s="315"/>
      <c r="Y210" s="315"/>
      <c r="Z210" s="315"/>
      <c r="AA210" s="315"/>
      <c r="AB210" s="315"/>
      <c r="AC210" s="315"/>
      <c r="AD210" s="315"/>
      <c r="AE210" s="315"/>
      <c r="AF210" s="315"/>
      <c r="AG210" s="315"/>
      <c r="AH210" s="315"/>
      <c r="AI210" s="315"/>
      <c r="AJ210" s="315"/>
      <c r="AK210" s="315"/>
      <c r="AL210" s="315"/>
      <c r="AM210" s="315"/>
      <c r="AN210" s="315"/>
      <c r="AO210" s="315"/>
      <c r="AP210" s="315"/>
    </row>
    <row r="211" spans="17:42" s="283" customFormat="1" x14ac:dyDescent="0.2">
      <c r="Q211" s="315"/>
      <c r="R211" s="315"/>
      <c r="S211" s="315"/>
      <c r="T211" s="315"/>
      <c r="U211" s="315"/>
      <c r="V211" s="315"/>
      <c r="W211" s="315"/>
      <c r="X211" s="315"/>
      <c r="Y211" s="315"/>
      <c r="Z211" s="315"/>
      <c r="AA211" s="315"/>
      <c r="AB211" s="315"/>
      <c r="AC211" s="315"/>
      <c r="AD211" s="315"/>
      <c r="AE211" s="315"/>
      <c r="AF211" s="315"/>
      <c r="AG211" s="315"/>
      <c r="AH211" s="315"/>
      <c r="AI211" s="315"/>
      <c r="AJ211" s="315"/>
      <c r="AK211" s="315"/>
      <c r="AL211" s="315"/>
      <c r="AM211" s="315"/>
      <c r="AN211" s="315"/>
      <c r="AO211" s="315"/>
      <c r="AP211" s="315"/>
    </row>
    <row r="212" spans="17:42" s="283" customFormat="1" x14ac:dyDescent="0.2">
      <c r="Q212" s="315"/>
      <c r="R212" s="315"/>
      <c r="S212" s="315"/>
      <c r="T212" s="315"/>
      <c r="U212" s="315"/>
      <c r="V212" s="315"/>
      <c r="W212" s="315"/>
      <c r="X212" s="315"/>
      <c r="Y212" s="315"/>
      <c r="Z212" s="315"/>
      <c r="AA212" s="315"/>
      <c r="AB212" s="315"/>
      <c r="AC212" s="315"/>
      <c r="AD212" s="315"/>
      <c r="AE212" s="315"/>
      <c r="AF212" s="315"/>
      <c r="AG212" s="315"/>
      <c r="AH212" s="315"/>
      <c r="AI212" s="315"/>
      <c r="AJ212" s="315"/>
      <c r="AK212" s="315"/>
      <c r="AL212" s="315"/>
      <c r="AM212" s="315"/>
      <c r="AN212" s="315"/>
      <c r="AO212" s="315"/>
      <c r="AP212" s="315"/>
    </row>
    <row r="213" spans="17:42" s="283" customFormat="1" x14ac:dyDescent="0.2">
      <c r="Q213" s="315"/>
      <c r="R213" s="315"/>
      <c r="S213" s="315"/>
      <c r="T213" s="315"/>
      <c r="U213" s="315"/>
      <c r="V213" s="315"/>
      <c r="W213" s="315"/>
      <c r="X213" s="315"/>
      <c r="Y213" s="315"/>
      <c r="Z213" s="315"/>
      <c r="AA213" s="315"/>
      <c r="AB213" s="315"/>
      <c r="AC213" s="315"/>
      <c r="AD213" s="315"/>
      <c r="AE213" s="315"/>
      <c r="AF213" s="315"/>
      <c r="AG213" s="315"/>
      <c r="AH213" s="315"/>
      <c r="AI213" s="315"/>
      <c r="AJ213" s="315"/>
      <c r="AK213" s="315"/>
      <c r="AL213" s="315"/>
      <c r="AM213" s="315"/>
      <c r="AN213" s="315"/>
      <c r="AO213" s="315"/>
      <c r="AP213" s="315"/>
    </row>
    <row r="214" spans="17:42" s="283" customFormat="1" x14ac:dyDescent="0.2">
      <c r="Q214" s="315"/>
      <c r="R214" s="315"/>
      <c r="S214" s="315"/>
      <c r="T214" s="315"/>
      <c r="U214" s="315"/>
      <c r="V214" s="315"/>
      <c r="W214" s="315"/>
      <c r="X214" s="315"/>
      <c r="Y214" s="315"/>
      <c r="Z214" s="315"/>
      <c r="AA214" s="315"/>
      <c r="AB214" s="315"/>
      <c r="AC214" s="315"/>
      <c r="AD214" s="315"/>
      <c r="AE214" s="315"/>
      <c r="AF214" s="315"/>
      <c r="AG214" s="315"/>
      <c r="AH214" s="315"/>
      <c r="AI214" s="315"/>
      <c r="AJ214" s="315"/>
      <c r="AK214" s="315"/>
      <c r="AL214" s="315"/>
      <c r="AM214" s="315"/>
      <c r="AN214" s="315"/>
      <c r="AO214" s="315"/>
      <c r="AP214" s="315"/>
    </row>
    <row r="215" spans="17:42" s="283" customFormat="1" x14ac:dyDescent="0.2">
      <c r="Q215" s="315"/>
      <c r="R215" s="315"/>
      <c r="S215" s="315"/>
      <c r="T215" s="315"/>
      <c r="U215" s="315"/>
      <c r="V215" s="315"/>
      <c r="W215" s="315"/>
      <c r="X215" s="315"/>
      <c r="Y215" s="315"/>
      <c r="Z215" s="315"/>
      <c r="AA215" s="315"/>
      <c r="AB215" s="315"/>
      <c r="AC215" s="315"/>
      <c r="AD215" s="315"/>
      <c r="AE215" s="315"/>
      <c r="AF215" s="315"/>
      <c r="AG215" s="315"/>
      <c r="AH215" s="315"/>
      <c r="AI215" s="315"/>
      <c r="AJ215" s="315"/>
      <c r="AK215" s="315"/>
      <c r="AL215" s="315"/>
      <c r="AM215" s="315"/>
      <c r="AN215" s="315"/>
      <c r="AO215" s="315"/>
      <c r="AP215" s="315"/>
    </row>
    <row r="216" spans="17:42" s="283" customFormat="1" x14ac:dyDescent="0.2">
      <c r="Q216" s="315"/>
      <c r="R216" s="315"/>
      <c r="S216" s="315"/>
      <c r="T216" s="315"/>
      <c r="U216" s="315"/>
      <c r="V216" s="315"/>
      <c r="W216" s="315"/>
      <c r="X216" s="315"/>
      <c r="Y216" s="315"/>
      <c r="Z216" s="315"/>
      <c r="AA216" s="315"/>
      <c r="AB216" s="315"/>
      <c r="AC216" s="315"/>
      <c r="AD216" s="315"/>
      <c r="AE216" s="315"/>
      <c r="AF216" s="315"/>
      <c r="AG216" s="315"/>
      <c r="AH216" s="315"/>
      <c r="AI216" s="315"/>
      <c r="AJ216" s="315"/>
      <c r="AK216" s="315"/>
      <c r="AL216" s="315"/>
      <c r="AM216" s="315"/>
      <c r="AN216" s="315"/>
      <c r="AO216" s="315"/>
      <c r="AP216" s="315"/>
    </row>
    <row r="217" spans="17:42" s="283" customFormat="1" x14ac:dyDescent="0.2">
      <c r="Q217" s="315"/>
      <c r="R217" s="315"/>
      <c r="S217" s="315"/>
      <c r="T217" s="315"/>
      <c r="U217" s="315"/>
      <c r="V217" s="315"/>
      <c r="W217" s="315"/>
      <c r="X217" s="315"/>
      <c r="Y217" s="315"/>
      <c r="Z217" s="315"/>
      <c r="AA217" s="315"/>
      <c r="AB217" s="315"/>
      <c r="AC217" s="315"/>
      <c r="AD217" s="315"/>
      <c r="AE217" s="315"/>
      <c r="AF217" s="315"/>
      <c r="AG217" s="315"/>
      <c r="AH217" s="315"/>
      <c r="AI217" s="315"/>
      <c r="AJ217" s="315"/>
      <c r="AK217" s="315"/>
      <c r="AL217" s="315"/>
      <c r="AM217" s="315"/>
      <c r="AN217" s="315"/>
      <c r="AO217" s="315"/>
      <c r="AP217" s="315"/>
    </row>
    <row r="218" spans="17:42" s="283" customFormat="1" x14ac:dyDescent="0.2">
      <c r="Q218" s="315"/>
      <c r="R218" s="315"/>
      <c r="S218" s="315"/>
      <c r="T218" s="315"/>
      <c r="U218" s="315"/>
      <c r="V218" s="315"/>
      <c r="W218" s="315"/>
      <c r="X218" s="315"/>
      <c r="Y218" s="315"/>
      <c r="Z218" s="315"/>
      <c r="AA218" s="315"/>
      <c r="AB218" s="315"/>
      <c r="AC218" s="315"/>
      <c r="AD218" s="315"/>
      <c r="AE218" s="315"/>
      <c r="AF218" s="315"/>
      <c r="AG218" s="315"/>
      <c r="AH218" s="315"/>
      <c r="AI218" s="315"/>
      <c r="AJ218" s="315"/>
      <c r="AK218" s="315"/>
      <c r="AL218" s="315"/>
      <c r="AM218" s="315"/>
      <c r="AN218" s="315"/>
      <c r="AO218" s="315"/>
      <c r="AP218" s="315"/>
    </row>
    <row r="219" spans="17:42" s="283" customFormat="1" x14ac:dyDescent="0.2">
      <c r="Q219" s="315"/>
      <c r="R219" s="315"/>
      <c r="S219" s="315"/>
      <c r="T219" s="315"/>
      <c r="U219" s="315"/>
      <c r="V219" s="315"/>
      <c r="W219" s="315"/>
      <c r="X219" s="315"/>
      <c r="Y219" s="315"/>
      <c r="Z219" s="315"/>
      <c r="AA219" s="315"/>
      <c r="AB219" s="315"/>
      <c r="AC219" s="315"/>
      <c r="AD219" s="315"/>
      <c r="AE219" s="315"/>
      <c r="AF219" s="315"/>
      <c r="AG219" s="315"/>
      <c r="AH219" s="315"/>
      <c r="AI219" s="315"/>
      <c r="AJ219" s="315"/>
      <c r="AK219" s="315"/>
      <c r="AL219" s="315"/>
      <c r="AM219" s="315"/>
      <c r="AN219" s="315"/>
      <c r="AO219" s="315"/>
      <c r="AP219" s="315"/>
    </row>
    <row r="220" spans="17:42" s="283" customFormat="1" x14ac:dyDescent="0.2">
      <c r="Q220" s="315"/>
      <c r="R220" s="315"/>
      <c r="S220" s="315"/>
      <c r="T220" s="315"/>
      <c r="U220" s="315"/>
      <c r="V220" s="315"/>
      <c r="W220" s="315"/>
      <c r="X220" s="315"/>
      <c r="Y220" s="315"/>
      <c r="Z220" s="315"/>
      <c r="AA220" s="315"/>
      <c r="AB220" s="315"/>
      <c r="AC220" s="315"/>
      <c r="AD220" s="315"/>
      <c r="AE220" s="315"/>
      <c r="AF220" s="315"/>
      <c r="AG220" s="315"/>
      <c r="AH220" s="315"/>
      <c r="AI220" s="315"/>
      <c r="AJ220" s="315"/>
      <c r="AK220" s="315"/>
      <c r="AL220" s="315"/>
      <c r="AM220" s="315"/>
      <c r="AN220" s="315"/>
      <c r="AO220" s="315"/>
      <c r="AP220" s="315"/>
    </row>
    <row r="221" spans="17:42" s="283" customFormat="1" x14ac:dyDescent="0.2">
      <c r="Q221" s="315"/>
      <c r="R221" s="315"/>
      <c r="S221" s="315"/>
      <c r="T221" s="315"/>
      <c r="U221" s="315"/>
      <c r="V221" s="315"/>
      <c r="W221" s="315"/>
      <c r="X221" s="315"/>
      <c r="Y221" s="315"/>
      <c r="Z221" s="315"/>
      <c r="AA221" s="315"/>
      <c r="AB221" s="315"/>
      <c r="AC221" s="315"/>
      <c r="AD221" s="315"/>
      <c r="AE221" s="315"/>
      <c r="AF221" s="315"/>
      <c r="AG221" s="315"/>
      <c r="AH221" s="315"/>
      <c r="AI221" s="315"/>
      <c r="AJ221" s="315"/>
      <c r="AK221" s="315"/>
      <c r="AL221" s="315"/>
      <c r="AM221" s="315"/>
      <c r="AN221" s="315"/>
      <c r="AO221" s="315"/>
      <c r="AP221" s="315"/>
    </row>
    <row r="222" spans="17:42" s="283" customFormat="1" x14ac:dyDescent="0.2">
      <c r="Q222" s="315"/>
      <c r="R222" s="315"/>
      <c r="S222" s="315"/>
      <c r="T222" s="315"/>
      <c r="U222" s="315"/>
      <c r="V222" s="315"/>
      <c r="W222" s="315"/>
      <c r="X222" s="315"/>
      <c r="Y222" s="315"/>
      <c r="Z222" s="315"/>
      <c r="AA222" s="315"/>
      <c r="AB222" s="315"/>
      <c r="AC222" s="315"/>
      <c r="AD222" s="315"/>
      <c r="AE222" s="315"/>
      <c r="AF222" s="315"/>
      <c r="AG222" s="315"/>
      <c r="AH222" s="315"/>
      <c r="AI222" s="315"/>
      <c r="AJ222" s="315"/>
      <c r="AK222" s="315"/>
      <c r="AL222" s="315"/>
      <c r="AM222" s="315"/>
      <c r="AN222" s="315"/>
      <c r="AO222" s="315"/>
      <c r="AP222" s="315"/>
    </row>
    <row r="223" spans="17:42" s="283" customFormat="1" x14ac:dyDescent="0.2">
      <c r="Q223" s="315"/>
      <c r="R223" s="315"/>
      <c r="S223" s="315"/>
      <c r="T223" s="315"/>
      <c r="U223" s="315"/>
      <c r="V223" s="315"/>
      <c r="W223" s="315"/>
      <c r="X223" s="315"/>
      <c r="Y223" s="315"/>
      <c r="Z223" s="315"/>
      <c r="AA223" s="315"/>
      <c r="AB223" s="315"/>
      <c r="AC223" s="315"/>
      <c r="AD223" s="315"/>
      <c r="AE223" s="315"/>
      <c r="AF223" s="315"/>
      <c r="AG223" s="315"/>
      <c r="AH223" s="315"/>
      <c r="AI223" s="315"/>
      <c r="AJ223" s="315"/>
      <c r="AK223" s="315"/>
      <c r="AL223" s="315"/>
      <c r="AM223" s="315"/>
      <c r="AN223" s="315"/>
      <c r="AO223" s="315"/>
      <c r="AP223" s="315"/>
    </row>
    <row r="224" spans="17:42" s="283" customFormat="1" x14ac:dyDescent="0.2">
      <c r="Q224" s="315"/>
      <c r="R224" s="315"/>
      <c r="S224" s="315"/>
      <c r="T224" s="315"/>
      <c r="U224" s="315"/>
      <c r="V224" s="315"/>
      <c r="W224" s="315"/>
      <c r="X224" s="315"/>
      <c r="Y224" s="315"/>
      <c r="Z224" s="315"/>
      <c r="AA224" s="315"/>
      <c r="AB224" s="315"/>
      <c r="AC224" s="315"/>
      <c r="AD224" s="315"/>
      <c r="AE224" s="315"/>
      <c r="AF224" s="315"/>
      <c r="AG224" s="315"/>
      <c r="AH224" s="315"/>
      <c r="AI224" s="315"/>
      <c r="AJ224" s="315"/>
      <c r="AK224" s="315"/>
      <c r="AL224" s="315"/>
      <c r="AM224" s="315"/>
      <c r="AN224" s="315"/>
      <c r="AO224" s="315"/>
      <c r="AP224" s="315"/>
    </row>
    <row r="225" spans="17:42" s="283" customFormat="1" x14ac:dyDescent="0.2">
      <c r="Q225" s="315"/>
      <c r="R225" s="315"/>
      <c r="S225" s="315"/>
      <c r="T225" s="315"/>
      <c r="U225" s="315"/>
      <c r="V225" s="315"/>
      <c r="W225" s="315"/>
      <c r="X225" s="315"/>
      <c r="Y225" s="315"/>
      <c r="Z225" s="315"/>
      <c r="AA225" s="315"/>
      <c r="AB225" s="315"/>
      <c r="AC225" s="315"/>
      <c r="AD225" s="315"/>
      <c r="AE225" s="315"/>
      <c r="AF225" s="315"/>
      <c r="AG225" s="315"/>
      <c r="AH225" s="315"/>
      <c r="AI225" s="315"/>
      <c r="AJ225" s="315"/>
      <c r="AK225" s="315"/>
      <c r="AL225" s="315"/>
      <c r="AM225" s="315"/>
      <c r="AN225" s="315"/>
      <c r="AO225" s="315"/>
      <c r="AP225" s="315"/>
    </row>
    <row r="226" spans="17:42" s="283" customFormat="1" x14ac:dyDescent="0.2">
      <c r="Q226" s="315"/>
      <c r="R226" s="315"/>
      <c r="S226" s="315"/>
      <c r="T226" s="315"/>
      <c r="U226" s="315"/>
      <c r="V226" s="315"/>
      <c r="W226" s="315"/>
      <c r="X226" s="315"/>
      <c r="Y226" s="315"/>
      <c r="Z226" s="315"/>
      <c r="AA226" s="315"/>
      <c r="AB226" s="315"/>
      <c r="AC226" s="315"/>
      <c r="AD226" s="315"/>
      <c r="AE226" s="315"/>
      <c r="AF226" s="315"/>
      <c r="AG226" s="315"/>
      <c r="AH226" s="315"/>
      <c r="AI226" s="315"/>
      <c r="AJ226" s="315"/>
      <c r="AK226" s="315"/>
      <c r="AL226" s="315"/>
      <c r="AM226" s="315"/>
      <c r="AN226" s="315"/>
      <c r="AO226" s="315"/>
      <c r="AP226" s="315"/>
    </row>
    <row r="227" spans="17:42" s="283" customFormat="1" x14ac:dyDescent="0.2">
      <c r="Q227" s="315"/>
      <c r="R227" s="315"/>
      <c r="S227" s="315"/>
      <c r="T227" s="315"/>
      <c r="U227" s="315"/>
      <c r="V227" s="315"/>
      <c r="W227" s="315"/>
      <c r="X227" s="315"/>
      <c r="Y227" s="315"/>
      <c r="Z227" s="315"/>
      <c r="AA227" s="315"/>
      <c r="AB227" s="315"/>
      <c r="AC227" s="315"/>
      <c r="AD227" s="315"/>
      <c r="AE227" s="315"/>
      <c r="AF227" s="315"/>
      <c r="AG227" s="315"/>
      <c r="AH227" s="315"/>
      <c r="AI227" s="315"/>
      <c r="AJ227" s="315"/>
      <c r="AK227" s="315"/>
      <c r="AL227" s="315"/>
      <c r="AM227" s="315"/>
      <c r="AN227" s="315"/>
      <c r="AO227" s="315"/>
      <c r="AP227" s="315"/>
    </row>
    <row r="228" spans="17:42" s="283" customFormat="1" x14ac:dyDescent="0.2">
      <c r="Q228" s="315"/>
      <c r="R228" s="315"/>
      <c r="S228" s="315"/>
      <c r="T228" s="315"/>
      <c r="U228" s="315"/>
      <c r="V228" s="315"/>
      <c r="W228" s="315"/>
      <c r="X228" s="315"/>
      <c r="Y228" s="315"/>
      <c r="Z228" s="315"/>
      <c r="AA228" s="315"/>
      <c r="AB228" s="315"/>
      <c r="AC228" s="315"/>
      <c r="AD228" s="315"/>
      <c r="AE228" s="315"/>
      <c r="AF228" s="315"/>
      <c r="AG228" s="315"/>
      <c r="AH228" s="315"/>
      <c r="AI228" s="315"/>
      <c r="AJ228" s="315"/>
      <c r="AK228" s="315"/>
      <c r="AL228" s="315"/>
      <c r="AM228" s="315"/>
      <c r="AN228" s="315"/>
      <c r="AO228" s="315"/>
      <c r="AP228" s="315"/>
    </row>
    <row r="229" spans="17:42" s="283" customFormat="1" x14ac:dyDescent="0.2">
      <c r="Q229" s="315"/>
      <c r="R229" s="315"/>
      <c r="S229" s="315"/>
      <c r="T229" s="315"/>
      <c r="U229" s="315"/>
      <c r="V229" s="315"/>
      <c r="W229" s="315"/>
      <c r="X229" s="315"/>
      <c r="Y229" s="315"/>
      <c r="Z229" s="315"/>
      <c r="AA229" s="315"/>
      <c r="AB229" s="315"/>
      <c r="AC229" s="315"/>
      <c r="AD229" s="315"/>
      <c r="AE229" s="315"/>
      <c r="AF229" s="315"/>
      <c r="AG229" s="315"/>
      <c r="AH229" s="315"/>
      <c r="AI229" s="315"/>
      <c r="AJ229" s="315"/>
      <c r="AK229" s="315"/>
      <c r="AL229" s="315"/>
      <c r="AM229" s="315"/>
      <c r="AN229" s="315"/>
      <c r="AO229" s="315"/>
      <c r="AP229" s="315"/>
    </row>
    <row r="230" spans="17:42" s="283" customFormat="1" x14ac:dyDescent="0.2">
      <c r="Q230" s="315"/>
      <c r="R230" s="315"/>
      <c r="S230" s="315"/>
      <c r="T230" s="315"/>
      <c r="U230" s="315"/>
      <c r="V230" s="315"/>
      <c r="W230" s="315"/>
      <c r="X230" s="315"/>
      <c r="Y230" s="315"/>
      <c r="Z230" s="315"/>
      <c r="AA230" s="315"/>
      <c r="AB230" s="315"/>
      <c r="AC230" s="315"/>
      <c r="AD230" s="315"/>
      <c r="AE230" s="315"/>
      <c r="AF230" s="315"/>
      <c r="AG230" s="315"/>
      <c r="AH230" s="315"/>
      <c r="AI230" s="315"/>
      <c r="AJ230" s="315"/>
      <c r="AK230" s="315"/>
      <c r="AL230" s="315"/>
      <c r="AM230" s="315"/>
      <c r="AN230" s="315"/>
      <c r="AO230" s="315"/>
      <c r="AP230" s="315"/>
    </row>
    <row r="231" spans="17:42" s="283" customFormat="1" x14ac:dyDescent="0.2">
      <c r="Q231" s="315"/>
      <c r="R231" s="315"/>
      <c r="S231" s="315"/>
      <c r="T231" s="315"/>
      <c r="U231" s="315"/>
      <c r="V231" s="315"/>
      <c r="W231" s="315"/>
      <c r="X231" s="315"/>
      <c r="Y231" s="315"/>
      <c r="Z231" s="315"/>
      <c r="AA231" s="315"/>
      <c r="AB231" s="315"/>
      <c r="AC231" s="315"/>
      <c r="AD231" s="315"/>
      <c r="AE231" s="315"/>
      <c r="AF231" s="315"/>
      <c r="AG231" s="315"/>
      <c r="AH231" s="315"/>
      <c r="AI231" s="315"/>
      <c r="AJ231" s="315"/>
      <c r="AK231" s="315"/>
      <c r="AL231" s="315"/>
      <c r="AM231" s="315"/>
      <c r="AN231" s="315"/>
      <c r="AO231" s="315"/>
      <c r="AP231" s="315"/>
    </row>
    <row r="232" spans="17:42" s="283" customFormat="1" x14ac:dyDescent="0.2">
      <c r="Q232" s="315"/>
      <c r="R232" s="315"/>
      <c r="S232" s="315"/>
      <c r="T232" s="315"/>
      <c r="U232" s="315"/>
      <c r="V232" s="315"/>
      <c r="W232" s="315"/>
      <c r="X232" s="315"/>
      <c r="Y232" s="315"/>
      <c r="Z232" s="315"/>
      <c r="AA232" s="315"/>
      <c r="AB232" s="315"/>
      <c r="AC232" s="315"/>
      <c r="AD232" s="315"/>
      <c r="AE232" s="315"/>
      <c r="AF232" s="315"/>
      <c r="AG232" s="315"/>
      <c r="AH232" s="315"/>
      <c r="AI232" s="315"/>
      <c r="AJ232" s="315"/>
      <c r="AK232" s="315"/>
      <c r="AL232" s="315"/>
      <c r="AM232" s="315"/>
      <c r="AN232" s="315"/>
      <c r="AO232" s="315"/>
      <c r="AP232" s="315"/>
    </row>
    <row r="233" spans="17:42" s="283" customFormat="1" x14ac:dyDescent="0.2">
      <c r="Q233" s="315"/>
      <c r="R233" s="315"/>
      <c r="S233" s="315"/>
      <c r="T233" s="315"/>
      <c r="U233" s="315"/>
      <c r="V233" s="315"/>
      <c r="W233" s="315"/>
      <c r="X233" s="315"/>
      <c r="Y233" s="315"/>
      <c r="Z233" s="315"/>
      <c r="AA233" s="315"/>
      <c r="AB233" s="315"/>
      <c r="AC233" s="315"/>
      <c r="AD233" s="315"/>
      <c r="AE233" s="315"/>
      <c r="AF233" s="315"/>
      <c r="AG233" s="315"/>
      <c r="AH233" s="315"/>
      <c r="AI233" s="315"/>
      <c r="AJ233" s="315"/>
      <c r="AK233" s="315"/>
      <c r="AL233" s="315"/>
      <c r="AM233" s="315"/>
      <c r="AN233" s="315"/>
      <c r="AO233" s="315"/>
      <c r="AP233" s="315"/>
    </row>
    <row r="234" spans="17:42" s="283" customFormat="1" x14ac:dyDescent="0.2">
      <c r="Q234" s="315"/>
      <c r="R234" s="315"/>
      <c r="S234" s="315"/>
      <c r="T234" s="315"/>
      <c r="U234" s="315"/>
      <c r="V234" s="315"/>
      <c r="W234" s="315"/>
      <c r="X234" s="315"/>
      <c r="Y234" s="315"/>
      <c r="Z234" s="315"/>
      <c r="AA234" s="315"/>
      <c r="AB234" s="315"/>
      <c r="AC234" s="315"/>
      <c r="AD234" s="315"/>
      <c r="AE234" s="315"/>
      <c r="AF234" s="315"/>
      <c r="AG234" s="315"/>
      <c r="AH234" s="315"/>
      <c r="AI234" s="315"/>
      <c r="AJ234" s="315"/>
      <c r="AK234" s="315"/>
      <c r="AL234" s="315"/>
      <c r="AM234" s="315"/>
      <c r="AN234" s="315"/>
      <c r="AO234" s="315"/>
      <c r="AP234" s="315"/>
    </row>
    <row r="235" spans="17:42" s="283" customFormat="1" x14ac:dyDescent="0.2">
      <c r="Q235" s="315"/>
      <c r="R235" s="315"/>
      <c r="S235" s="315"/>
      <c r="T235" s="315"/>
      <c r="U235" s="315"/>
      <c r="V235" s="315"/>
      <c r="W235" s="315"/>
      <c r="X235" s="315"/>
      <c r="Y235" s="315"/>
      <c r="Z235" s="315"/>
      <c r="AA235" s="315"/>
      <c r="AB235" s="315"/>
      <c r="AC235" s="315"/>
      <c r="AD235" s="315"/>
      <c r="AE235" s="315"/>
      <c r="AF235" s="315"/>
      <c r="AG235" s="315"/>
      <c r="AH235" s="315"/>
      <c r="AI235" s="315"/>
      <c r="AJ235" s="315"/>
      <c r="AK235" s="315"/>
      <c r="AL235" s="315"/>
      <c r="AM235" s="315"/>
      <c r="AN235" s="315"/>
      <c r="AO235" s="315"/>
      <c r="AP235" s="315"/>
    </row>
    <row r="236" spans="17:42" s="283" customFormat="1" x14ac:dyDescent="0.2">
      <c r="Q236" s="315"/>
      <c r="R236" s="315"/>
      <c r="S236" s="315"/>
      <c r="T236" s="315"/>
      <c r="U236" s="315"/>
      <c r="V236" s="315"/>
      <c r="W236" s="315"/>
      <c r="X236" s="315"/>
      <c r="Y236" s="315"/>
      <c r="Z236" s="315"/>
      <c r="AA236" s="315"/>
      <c r="AB236" s="315"/>
      <c r="AC236" s="315"/>
      <c r="AD236" s="315"/>
      <c r="AE236" s="315"/>
      <c r="AF236" s="315"/>
      <c r="AG236" s="315"/>
      <c r="AH236" s="315"/>
      <c r="AI236" s="315"/>
      <c r="AJ236" s="315"/>
      <c r="AK236" s="315"/>
      <c r="AL236" s="315"/>
      <c r="AM236" s="315"/>
      <c r="AN236" s="315"/>
      <c r="AO236" s="315"/>
      <c r="AP236" s="315"/>
    </row>
    <row r="237" spans="17:42" s="283" customFormat="1" x14ac:dyDescent="0.2">
      <c r="Q237" s="315"/>
      <c r="R237" s="315"/>
      <c r="S237" s="315"/>
      <c r="T237" s="315"/>
      <c r="U237" s="315"/>
      <c r="V237" s="315"/>
      <c r="W237" s="315"/>
      <c r="X237" s="315"/>
      <c r="Y237" s="315"/>
      <c r="Z237" s="315"/>
      <c r="AA237" s="315"/>
      <c r="AB237" s="315"/>
      <c r="AC237" s="315"/>
      <c r="AD237" s="315"/>
      <c r="AE237" s="315"/>
      <c r="AF237" s="315"/>
      <c r="AG237" s="315"/>
      <c r="AH237" s="315"/>
      <c r="AI237" s="315"/>
      <c r="AJ237" s="315"/>
      <c r="AK237" s="315"/>
      <c r="AL237" s="315"/>
      <c r="AM237" s="315"/>
      <c r="AN237" s="315"/>
      <c r="AO237" s="315"/>
      <c r="AP237" s="315"/>
    </row>
    <row r="238" spans="17:42" s="283" customFormat="1" x14ac:dyDescent="0.2">
      <c r="Q238" s="315"/>
      <c r="R238" s="315"/>
      <c r="S238" s="315"/>
      <c r="T238" s="315"/>
      <c r="U238" s="315"/>
      <c r="V238" s="315"/>
      <c r="W238" s="315"/>
      <c r="X238" s="315"/>
      <c r="Y238" s="315"/>
      <c r="Z238" s="315"/>
      <c r="AA238" s="315"/>
      <c r="AB238" s="315"/>
      <c r="AC238" s="315"/>
      <c r="AD238" s="315"/>
      <c r="AE238" s="315"/>
      <c r="AF238" s="315"/>
      <c r="AG238" s="315"/>
      <c r="AH238" s="315"/>
      <c r="AI238" s="315"/>
      <c r="AJ238" s="315"/>
      <c r="AK238" s="315"/>
      <c r="AL238" s="315"/>
      <c r="AM238" s="315"/>
      <c r="AN238" s="315"/>
      <c r="AO238" s="315"/>
      <c r="AP238" s="315"/>
    </row>
    <row r="239" spans="17:42" s="283" customFormat="1" x14ac:dyDescent="0.2">
      <c r="Q239" s="315"/>
      <c r="R239" s="315"/>
      <c r="S239" s="315"/>
      <c r="T239" s="315"/>
      <c r="U239" s="315"/>
      <c r="V239" s="315"/>
      <c r="W239" s="315"/>
      <c r="X239" s="315"/>
      <c r="Y239" s="315"/>
      <c r="Z239" s="315"/>
      <c r="AA239" s="315"/>
      <c r="AB239" s="315"/>
      <c r="AC239" s="315"/>
      <c r="AD239" s="315"/>
      <c r="AE239" s="315"/>
      <c r="AF239" s="315"/>
      <c r="AG239" s="315"/>
      <c r="AH239" s="315"/>
      <c r="AI239" s="315"/>
      <c r="AJ239" s="315"/>
      <c r="AK239" s="315"/>
      <c r="AL239" s="315"/>
      <c r="AM239" s="315"/>
      <c r="AN239" s="315"/>
      <c r="AO239" s="315"/>
      <c r="AP239" s="315"/>
    </row>
    <row r="240" spans="17:42" s="283" customFormat="1" x14ac:dyDescent="0.2">
      <c r="Q240" s="315"/>
      <c r="R240" s="315"/>
      <c r="S240" s="315"/>
      <c r="T240" s="315"/>
      <c r="U240" s="315"/>
      <c r="V240" s="315"/>
      <c r="W240" s="315"/>
      <c r="X240" s="315"/>
      <c r="Y240" s="315"/>
      <c r="Z240" s="315"/>
      <c r="AA240" s="315"/>
      <c r="AB240" s="315"/>
      <c r="AC240" s="315"/>
      <c r="AD240" s="315"/>
      <c r="AE240" s="315"/>
      <c r="AF240" s="315"/>
      <c r="AG240" s="315"/>
      <c r="AH240" s="315"/>
      <c r="AI240" s="315"/>
      <c r="AJ240" s="315"/>
      <c r="AK240" s="315"/>
      <c r="AL240" s="315"/>
      <c r="AM240" s="315"/>
      <c r="AN240" s="315"/>
      <c r="AO240" s="315"/>
      <c r="AP240" s="315"/>
    </row>
    <row r="241" spans="17:42" s="283" customFormat="1" x14ac:dyDescent="0.2">
      <c r="Q241" s="315"/>
      <c r="R241" s="315"/>
      <c r="S241" s="315"/>
      <c r="T241" s="315"/>
      <c r="U241" s="315"/>
      <c r="V241" s="315"/>
      <c r="W241" s="315"/>
      <c r="X241" s="315"/>
      <c r="Y241" s="315"/>
      <c r="Z241" s="315"/>
      <c r="AA241" s="315"/>
      <c r="AB241" s="315"/>
      <c r="AC241" s="315"/>
      <c r="AD241" s="315"/>
      <c r="AE241" s="315"/>
      <c r="AF241" s="315"/>
      <c r="AG241" s="315"/>
      <c r="AH241" s="315"/>
      <c r="AI241" s="315"/>
      <c r="AJ241" s="315"/>
      <c r="AK241" s="315"/>
      <c r="AL241" s="315"/>
      <c r="AM241" s="315"/>
      <c r="AN241" s="315"/>
      <c r="AO241" s="315"/>
      <c r="AP241" s="315"/>
    </row>
    <row r="242" spans="17:42" s="283" customFormat="1" x14ac:dyDescent="0.2">
      <c r="Q242" s="315"/>
      <c r="R242" s="315"/>
      <c r="S242" s="315"/>
      <c r="T242" s="315"/>
      <c r="U242" s="315"/>
      <c r="V242" s="315"/>
      <c r="W242" s="315"/>
      <c r="X242" s="315"/>
      <c r="Y242" s="315"/>
      <c r="Z242" s="315"/>
      <c r="AA242" s="315"/>
      <c r="AB242" s="315"/>
      <c r="AC242" s="315"/>
      <c r="AD242" s="315"/>
      <c r="AE242" s="315"/>
      <c r="AF242" s="315"/>
      <c r="AG242" s="315"/>
      <c r="AH242" s="315"/>
      <c r="AI242" s="315"/>
      <c r="AJ242" s="315"/>
      <c r="AK242" s="315"/>
      <c r="AL242" s="315"/>
      <c r="AM242" s="315"/>
      <c r="AN242" s="315"/>
      <c r="AO242" s="315"/>
      <c r="AP242" s="315"/>
    </row>
    <row r="243" spans="17:42" s="283" customFormat="1" x14ac:dyDescent="0.2">
      <c r="Q243" s="315"/>
      <c r="R243" s="315"/>
      <c r="S243" s="315"/>
      <c r="T243" s="315"/>
      <c r="U243" s="315"/>
      <c r="V243" s="315"/>
      <c r="W243" s="315"/>
      <c r="X243" s="315"/>
      <c r="Y243" s="315"/>
      <c r="Z243" s="315"/>
      <c r="AA243" s="315"/>
      <c r="AB243" s="315"/>
      <c r="AC243" s="315"/>
      <c r="AD243" s="315"/>
      <c r="AE243" s="315"/>
      <c r="AF243" s="315"/>
      <c r="AG243" s="315"/>
      <c r="AH243" s="315"/>
      <c r="AI243" s="315"/>
      <c r="AJ243" s="315"/>
      <c r="AK243" s="315"/>
      <c r="AL243" s="315"/>
      <c r="AM243" s="315"/>
      <c r="AN243" s="315"/>
      <c r="AO243" s="315"/>
      <c r="AP243" s="315"/>
    </row>
    <row r="244" spans="17:42" s="283" customFormat="1" x14ac:dyDescent="0.2">
      <c r="Q244" s="315"/>
      <c r="R244" s="315"/>
      <c r="S244" s="315"/>
      <c r="T244" s="315"/>
      <c r="U244" s="315"/>
      <c r="V244" s="315"/>
      <c r="W244" s="315"/>
      <c r="X244" s="315"/>
      <c r="Y244" s="315"/>
      <c r="Z244" s="315"/>
      <c r="AA244" s="315"/>
      <c r="AB244" s="315"/>
      <c r="AC244" s="315"/>
      <c r="AD244" s="315"/>
      <c r="AE244" s="315"/>
      <c r="AF244" s="315"/>
      <c r="AG244" s="315"/>
      <c r="AH244" s="315"/>
      <c r="AI244" s="315"/>
      <c r="AJ244" s="315"/>
      <c r="AK244" s="315"/>
      <c r="AL244" s="315"/>
      <c r="AM244" s="315"/>
      <c r="AN244" s="315"/>
      <c r="AO244" s="315"/>
      <c r="AP244" s="315"/>
    </row>
    <row r="245" spans="17:42" s="283" customFormat="1" x14ac:dyDescent="0.2">
      <c r="Q245" s="315"/>
      <c r="R245" s="315"/>
      <c r="S245" s="315"/>
      <c r="T245" s="315"/>
      <c r="U245" s="315"/>
      <c r="V245" s="315"/>
      <c r="W245" s="315"/>
      <c r="X245" s="315"/>
      <c r="Y245" s="315"/>
      <c r="Z245" s="315"/>
      <c r="AA245" s="315"/>
      <c r="AB245" s="315"/>
      <c r="AC245" s="315"/>
      <c r="AD245" s="315"/>
      <c r="AE245" s="315"/>
      <c r="AF245" s="315"/>
      <c r="AG245" s="315"/>
      <c r="AH245" s="315"/>
      <c r="AI245" s="315"/>
      <c r="AJ245" s="315"/>
      <c r="AK245" s="315"/>
      <c r="AL245" s="315"/>
      <c r="AM245" s="315"/>
      <c r="AN245" s="315"/>
      <c r="AO245" s="315"/>
      <c r="AP245" s="315"/>
    </row>
    <row r="246" spans="17:42" s="283" customFormat="1" x14ac:dyDescent="0.2">
      <c r="Q246" s="315"/>
      <c r="R246" s="315"/>
      <c r="S246" s="315"/>
      <c r="T246" s="315"/>
      <c r="U246" s="315"/>
      <c r="V246" s="315"/>
      <c r="W246" s="315"/>
      <c r="X246" s="315"/>
      <c r="Y246" s="315"/>
      <c r="Z246" s="315"/>
      <c r="AA246" s="315"/>
      <c r="AB246" s="315"/>
      <c r="AC246" s="315"/>
      <c r="AD246" s="315"/>
      <c r="AE246" s="315"/>
      <c r="AF246" s="315"/>
      <c r="AG246" s="315"/>
      <c r="AH246" s="315"/>
      <c r="AI246" s="315"/>
      <c r="AJ246" s="315"/>
      <c r="AK246" s="315"/>
      <c r="AL246" s="315"/>
      <c r="AM246" s="315"/>
      <c r="AN246" s="315"/>
      <c r="AO246" s="315"/>
      <c r="AP246" s="315"/>
    </row>
    <row r="247" spans="17:42" s="283" customFormat="1" x14ac:dyDescent="0.2">
      <c r="Q247" s="315"/>
      <c r="R247" s="315"/>
      <c r="S247" s="315"/>
      <c r="T247" s="315"/>
      <c r="U247" s="315"/>
      <c r="V247" s="315"/>
      <c r="W247" s="315"/>
      <c r="X247" s="315"/>
      <c r="Y247" s="315"/>
      <c r="Z247" s="315"/>
      <c r="AA247" s="315"/>
      <c r="AB247" s="315"/>
      <c r="AC247" s="315"/>
      <c r="AD247" s="315"/>
      <c r="AE247" s="315"/>
      <c r="AF247" s="315"/>
      <c r="AG247" s="315"/>
      <c r="AH247" s="315"/>
      <c r="AI247" s="315"/>
      <c r="AJ247" s="315"/>
      <c r="AK247" s="315"/>
      <c r="AL247" s="315"/>
      <c r="AM247" s="315"/>
      <c r="AN247" s="315"/>
      <c r="AO247" s="315"/>
      <c r="AP247" s="315"/>
    </row>
    <row r="248" spans="17:42" s="283" customFormat="1" x14ac:dyDescent="0.2">
      <c r="Q248" s="315"/>
      <c r="R248" s="315"/>
      <c r="S248" s="315"/>
      <c r="T248" s="315"/>
      <c r="U248" s="315"/>
      <c r="V248" s="315"/>
      <c r="W248" s="315"/>
      <c r="X248" s="315"/>
      <c r="Y248" s="315"/>
      <c r="Z248" s="315"/>
      <c r="AA248" s="315"/>
      <c r="AB248" s="315"/>
      <c r="AC248" s="315"/>
      <c r="AD248" s="315"/>
      <c r="AE248" s="315"/>
      <c r="AF248" s="315"/>
      <c r="AG248" s="315"/>
      <c r="AH248" s="315"/>
      <c r="AI248" s="315"/>
      <c r="AJ248" s="315"/>
      <c r="AK248" s="315"/>
      <c r="AL248" s="315"/>
      <c r="AM248" s="315"/>
      <c r="AN248" s="315"/>
      <c r="AO248" s="315"/>
      <c r="AP248" s="315"/>
    </row>
    <row r="249" spans="17:42" s="283" customFormat="1" x14ac:dyDescent="0.2">
      <c r="Q249" s="315"/>
      <c r="R249" s="315"/>
      <c r="S249" s="315"/>
      <c r="T249" s="315"/>
      <c r="U249" s="315"/>
      <c r="V249" s="315"/>
      <c r="W249" s="315"/>
      <c r="X249" s="315"/>
      <c r="Y249" s="315"/>
      <c r="Z249" s="315"/>
      <c r="AA249" s="315"/>
      <c r="AB249" s="315"/>
      <c r="AC249" s="315"/>
      <c r="AD249" s="315"/>
      <c r="AE249" s="315"/>
      <c r="AF249" s="315"/>
      <c r="AG249" s="315"/>
      <c r="AH249" s="315"/>
      <c r="AI249" s="315"/>
      <c r="AJ249" s="315"/>
      <c r="AK249" s="315"/>
      <c r="AL249" s="315"/>
      <c r="AM249" s="315"/>
      <c r="AN249" s="315"/>
      <c r="AO249" s="315"/>
      <c r="AP249" s="315"/>
    </row>
    <row r="250" spans="17:42" s="283" customFormat="1" x14ac:dyDescent="0.2">
      <c r="Q250" s="315"/>
      <c r="R250" s="315"/>
      <c r="S250" s="315"/>
      <c r="T250" s="315"/>
      <c r="U250" s="315"/>
      <c r="V250" s="315"/>
      <c r="W250" s="315"/>
      <c r="X250" s="315"/>
      <c r="Y250" s="315"/>
      <c r="Z250" s="315"/>
      <c r="AA250" s="315"/>
      <c r="AB250" s="315"/>
      <c r="AC250" s="315"/>
      <c r="AD250" s="315"/>
      <c r="AE250" s="315"/>
      <c r="AF250" s="315"/>
      <c r="AG250" s="315"/>
      <c r="AH250" s="315"/>
      <c r="AI250" s="315"/>
      <c r="AJ250" s="315"/>
      <c r="AK250" s="315"/>
      <c r="AL250" s="315"/>
      <c r="AM250" s="315"/>
      <c r="AN250" s="315"/>
      <c r="AO250" s="315"/>
      <c r="AP250" s="315"/>
    </row>
    <row r="251" spans="17:42" s="283" customFormat="1" x14ac:dyDescent="0.2">
      <c r="Q251" s="315"/>
      <c r="R251" s="315"/>
      <c r="S251" s="315"/>
      <c r="T251" s="315"/>
      <c r="U251" s="315"/>
      <c r="V251" s="315"/>
      <c r="W251" s="315"/>
      <c r="X251" s="315"/>
      <c r="Y251" s="315"/>
      <c r="Z251" s="315"/>
      <c r="AA251" s="315"/>
      <c r="AB251" s="315"/>
      <c r="AC251" s="315"/>
      <c r="AD251" s="315"/>
      <c r="AE251" s="315"/>
      <c r="AF251" s="315"/>
      <c r="AG251" s="315"/>
      <c r="AH251" s="315"/>
      <c r="AI251" s="315"/>
      <c r="AJ251" s="315"/>
      <c r="AK251" s="315"/>
      <c r="AL251" s="315"/>
      <c r="AM251" s="315"/>
      <c r="AN251" s="315"/>
      <c r="AO251" s="315"/>
      <c r="AP251" s="315"/>
    </row>
    <row r="252" spans="17:42" s="283" customFormat="1" x14ac:dyDescent="0.2">
      <c r="Q252" s="315"/>
      <c r="R252" s="315"/>
      <c r="S252" s="315"/>
      <c r="T252" s="315"/>
      <c r="U252" s="315"/>
      <c r="V252" s="315"/>
      <c r="W252" s="315"/>
      <c r="X252" s="315"/>
      <c r="Y252" s="315"/>
      <c r="Z252" s="315"/>
      <c r="AA252" s="315"/>
      <c r="AB252" s="315"/>
      <c r="AC252" s="315"/>
      <c r="AD252" s="315"/>
      <c r="AE252" s="315"/>
      <c r="AF252" s="315"/>
      <c r="AG252" s="315"/>
      <c r="AH252" s="315"/>
      <c r="AI252" s="315"/>
      <c r="AJ252" s="315"/>
      <c r="AK252" s="315"/>
      <c r="AL252" s="315"/>
      <c r="AM252" s="315"/>
      <c r="AN252" s="315"/>
      <c r="AO252" s="315"/>
      <c r="AP252" s="315"/>
    </row>
    <row r="253" spans="17:42" s="283" customFormat="1" x14ac:dyDescent="0.2">
      <c r="Q253" s="315"/>
      <c r="R253" s="315"/>
      <c r="S253" s="315"/>
      <c r="T253" s="315"/>
      <c r="U253" s="315"/>
      <c r="V253" s="315"/>
      <c r="W253" s="315"/>
      <c r="X253" s="315"/>
      <c r="Y253" s="315"/>
      <c r="Z253" s="315"/>
      <c r="AA253" s="315"/>
      <c r="AB253" s="315"/>
      <c r="AC253" s="315"/>
      <c r="AD253" s="315"/>
      <c r="AE253" s="315"/>
      <c r="AF253" s="315"/>
      <c r="AG253" s="315"/>
      <c r="AH253" s="315"/>
      <c r="AI253" s="315"/>
      <c r="AJ253" s="315"/>
      <c r="AK253" s="315"/>
      <c r="AL253" s="315"/>
      <c r="AM253" s="315"/>
      <c r="AN253" s="315"/>
      <c r="AO253" s="315"/>
      <c r="AP253" s="315"/>
    </row>
    <row r="254" spans="17:42" s="283" customFormat="1" x14ac:dyDescent="0.2">
      <c r="Q254" s="315"/>
      <c r="R254" s="315"/>
      <c r="S254" s="315"/>
      <c r="T254" s="315"/>
      <c r="U254" s="315"/>
      <c r="V254" s="315"/>
      <c r="W254" s="315"/>
      <c r="X254" s="315"/>
      <c r="Y254" s="315"/>
      <c r="Z254" s="315"/>
      <c r="AA254" s="315"/>
      <c r="AB254" s="315"/>
      <c r="AC254" s="315"/>
      <c r="AD254" s="315"/>
      <c r="AE254" s="315"/>
      <c r="AF254" s="315"/>
      <c r="AG254" s="315"/>
      <c r="AH254" s="315"/>
      <c r="AI254" s="315"/>
      <c r="AJ254" s="315"/>
      <c r="AK254" s="315"/>
      <c r="AL254" s="315"/>
      <c r="AM254" s="315"/>
      <c r="AN254" s="315"/>
      <c r="AO254" s="315"/>
      <c r="AP254" s="315"/>
    </row>
    <row r="255" spans="17:42" s="283" customFormat="1" x14ac:dyDescent="0.2">
      <c r="Q255" s="315"/>
      <c r="R255" s="315"/>
      <c r="S255" s="315"/>
      <c r="T255" s="315"/>
      <c r="U255" s="315"/>
      <c r="V255" s="315"/>
      <c r="W255" s="315"/>
      <c r="X255" s="315"/>
      <c r="Y255" s="315"/>
      <c r="Z255" s="315"/>
      <c r="AA255" s="315"/>
      <c r="AB255" s="315"/>
      <c r="AC255" s="315"/>
      <c r="AD255" s="315"/>
      <c r="AE255" s="315"/>
      <c r="AF255" s="315"/>
      <c r="AG255" s="315"/>
      <c r="AH255" s="315"/>
      <c r="AI255" s="315"/>
      <c r="AJ255" s="315"/>
      <c r="AK255" s="315"/>
      <c r="AL255" s="315"/>
      <c r="AM255" s="315"/>
      <c r="AN255" s="315"/>
      <c r="AO255" s="315"/>
      <c r="AP255" s="315"/>
    </row>
    <row r="256" spans="17:42" s="283" customFormat="1" x14ac:dyDescent="0.2">
      <c r="Q256" s="315"/>
      <c r="R256" s="315"/>
      <c r="S256" s="315"/>
      <c r="T256" s="315"/>
      <c r="U256" s="315"/>
      <c r="V256" s="315"/>
      <c r="W256" s="315"/>
      <c r="X256" s="315"/>
      <c r="Y256" s="315"/>
      <c r="Z256" s="315"/>
      <c r="AA256" s="315"/>
      <c r="AB256" s="315"/>
      <c r="AC256" s="315"/>
      <c r="AD256" s="315"/>
      <c r="AE256" s="315"/>
      <c r="AF256" s="315"/>
      <c r="AG256" s="315"/>
      <c r="AH256" s="315"/>
      <c r="AI256" s="315"/>
      <c r="AJ256" s="315"/>
      <c r="AK256" s="315"/>
      <c r="AL256" s="315"/>
      <c r="AM256" s="315"/>
      <c r="AN256" s="315"/>
      <c r="AO256" s="315"/>
      <c r="AP256" s="315"/>
    </row>
    <row r="257" spans="17:42" s="283" customFormat="1" x14ac:dyDescent="0.2">
      <c r="Q257" s="315"/>
      <c r="R257" s="315"/>
      <c r="S257" s="315"/>
      <c r="T257" s="315"/>
      <c r="U257" s="315"/>
      <c r="V257" s="315"/>
      <c r="W257" s="315"/>
      <c r="X257" s="315"/>
      <c r="Y257" s="315"/>
      <c r="Z257" s="315"/>
      <c r="AA257" s="315"/>
      <c r="AB257" s="315"/>
      <c r="AC257" s="315"/>
      <c r="AD257" s="315"/>
      <c r="AE257" s="315"/>
      <c r="AF257" s="315"/>
      <c r="AG257" s="315"/>
      <c r="AH257" s="315"/>
      <c r="AI257" s="315"/>
      <c r="AJ257" s="315"/>
      <c r="AK257" s="315"/>
      <c r="AL257" s="315"/>
      <c r="AM257" s="315"/>
      <c r="AN257" s="315"/>
      <c r="AO257" s="315"/>
      <c r="AP257" s="315"/>
    </row>
    <row r="258" spans="17:42" s="283" customFormat="1" x14ac:dyDescent="0.2">
      <c r="Q258" s="315"/>
      <c r="R258" s="315"/>
      <c r="S258" s="315"/>
      <c r="T258" s="315"/>
      <c r="U258" s="315"/>
      <c r="V258" s="315"/>
      <c r="W258" s="315"/>
      <c r="X258" s="315"/>
      <c r="Y258" s="315"/>
      <c r="Z258" s="315"/>
      <c r="AA258" s="315"/>
      <c r="AB258" s="315"/>
      <c r="AC258" s="315"/>
      <c r="AD258" s="315"/>
      <c r="AE258" s="315"/>
      <c r="AF258" s="315"/>
      <c r="AG258" s="315"/>
      <c r="AH258" s="315"/>
      <c r="AI258" s="315"/>
      <c r="AJ258" s="315"/>
      <c r="AK258" s="315"/>
      <c r="AL258" s="315"/>
      <c r="AM258" s="315"/>
      <c r="AN258" s="315"/>
      <c r="AO258" s="315"/>
      <c r="AP258" s="315"/>
    </row>
    <row r="259" spans="17:42" s="283" customFormat="1" x14ac:dyDescent="0.2">
      <c r="Q259" s="315"/>
      <c r="R259" s="315"/>
      <c r="S259" s="315"/>
      <c r="T259" s="315"/>
      <c r="U259" s="315"/>
      <c r="V259" s="315"/>
      <c r="W259" s="315"/>
      <c r="X259" s="315"/>
      <c r="Y259" s="315"/>
      <c r="Z259" s="315"/>
      <c r="AA259" s="315"/>
      <c r="AB259" s="315"/>
      <c r="AC259" s="315"/>
      <c r="AD259" s="315"/>
      <c r="AE259" s="315"/>
      <c r="AF259" s="315"/>
      <c r="AG259" s="315"/>
      <c r="AH259" s="315"/>
      <c r="AI259" s="315"/>
      <c r="AJ259" s="315"/>
      <c r="AK259" s="315"/>
      <c r="AL259" s="315"/>
      <c r="AM259" s="315"/>
      <c r="AN259" s="315"/>
      <c r="AO259" s="315"/>
      <c r="AP259" s="315"/>
    </row>
    <row r="260" spans="17:42" s="283" customFormat="1" x14ac:dyDescent="0.2">
      <c r="Q260" s="315"/>
      <c r="R260" s="315"/>
      <c r="S260" s="315"/>
      <c r="T260" s="315"/>
      <c r="U260" s="315"/>
      <c r="V260" s="315"/>
      <c r="W260" s="315"/>
      <c r="X260" s="315"/>
      <c r="Y260" s="315"/>
      <c r="Z260" s="315"/>
      <c r="AA260" s="315"/>
      <c r="AB260" s="315"/>
      <c r="AC260" s="315"/>
      <c r="AD260" s="315"/>
      <c r="AE260" s="315"/>
      <c r="AF260" s="315"/>
      <c r="AG260" s="315"/>
      <c r="AH260" s="315"/>
      <c r="AI260" s="315"/>
      <c r="AJ260" s="315"/>
      <c r="AK260" s="315"/>
      <c r="AL260" s="315"/>
      <c r="AM260" s="315"/>
      <c r="AN260" s="315"/>
      <c r="AO260" s="315"/>
      <c r="AP260" s="315"/>
    </row>
    <row r="261" spans="17:42" s="283" customFormat="1" x14ac:dyDescent="0.2">
      <c r="Q261" s="315"/>
      <c r="R261" s="315"/>
      <c r="S261" s="315"/>
      <c r="T261" s="315"/>
      <c r="U261" s="315"/>
      <c r="V261" s="315"/>
      <c r="W261" s="315"/>
      <c r="X261" s="315"/>
      <c r="Y261" s="315"/>
      <c r="Z261" s="315"/>
      <c r="AA261" s="315"/>
      <c r="AB261" s="315"/>
      <c r="AC261" s="315"/>
      <c r="AD261" s="315"/>
      <c r="AE261" s="315"/>
      <c r="AF261" s="315"/>
      <c r="AG261" s="315"/>
      <c r="AH261" s="315"/>
      <c r="AI261" s="315"/>
      <c r="AJ261" s="315"/>
      <c r="AK261" s="315"/>
      <c r="AL261" s="315"/>
      <c r="AM261" s="315"/>
      <c r="AN261" s="315"/>
      <c r="AO261" s="315"/>
      <c r="AP261" s="315"/>
    </row>
    <row r="262" spans="17:42" s="283" customFormat="1" x14ac:dyDescent="0.2">
      <c r="Q262" s="315"/>
      <c r="R262" s="315"/>
      <c r="S262" s="315"/>
      <c r="T262" s="315"/>
      <c r="U262" s="315"/>
      <c r="V262" s="315"/>
      <c r="W262" s="315"/>
      <c r="X262" s="315"/>
      <c r="Y262" s="315"/>
      <c r="Z262" s="315"/>
      <c r="AA262" s="315"/>
      <c r="AB262" s="315"/>
      <c r="AC262" s="315"/>
      <c r="AD262" s="315"/>
      <c r="AE262" s="315"/>
      <c r="AF262" s="315"/>
      <c r="AG262" s="315"/>
      <c r="AH262" s="315"/>
      <c r="AI262" s="315"/>
      <c r="AJ262" s="315"/>
      <c r="AK262" s="315"/>
      <c r="AL262" s="315"/>
      <c r="AM262" s="315"/>
      <c r="AN262" s="315"/>
      <c r="AO262" s="315"/>
      <c r="AP262" s="315"/>
    </row>
    <row r="263" spans="17:42" s="283" customFormat="1" x14ac:dyDescent="0.2">
      <c r="Q263" s="315"/>
      <c r="R263" s="315"/>
      <c r="S263" s="315"/>
      <c r="T263" s="315"/>
      <c r="U263" s="315"/>
      <c r="V263" s="315"/>
      <c r="W263" s="315"/>
      <c r="X263" s="315"/>
      <c r="Y263" s="315"/>
      <c r="Z263" s="315"/>
      <c r="AA263" s="315"/>
      <c r="AB263" s="315"/>
      <c r="AC263" s="315"/>
      <c r="AD263" s="315"/>
      <c r="AE263" s="315"/>
      <c r="AF263" s="315"/>
      <c r="AG263" s="315"/>
      <c r="AH263" s="315"/>
      <c r="AI263" s="315"/>
      <c r="AJ263" s="315"/>
      <c r="AK263" s="315"/>
      <c r="AL263" s="315"/>
      <c r="AM263" s="315"/>
      <c r="AN263" s="315"/>
      <c r="AO263" s="315"/>
      <c r="AP263" s="315"/>
    </row>
    <row r="264" spans="17:42" s="283" customFormat="1" x14ac:dyDescent="0.2">
      <c r="Q264" s="315"/>
      <c r="R264" s="315"/>
      <c r="S264" s="315"/>
      <c r="T264" s="315"/>
      <c r="U264" s="315"/>
      <c r="V264" s="315"/>
      <c r="W264" s="315"/>
      <c r="X264" s="315"/>
      <c r="Y264" s="315"/>
      <c r="Z264" s="315"/>
      <c r="AA264" s="315"/>
      <c r="AB264" s="315"/>
      <c r="AC264" s="315"/>
      <c r="AD264" s="315"/>
      <c r="AE264" s="315"/>
      <c r="AF264" s="315"/>
      <c r="AG264" s="315"/>
      <c r="AH264" s="315"/>
      <c r="AI264" s="315"/>
      <c r="AJ264" s="315"/>
      <c r="AK264" s="315"/>
      <c r="AL264" s="315"/>
      <c r="AM264" s="315"/>
      <c r="AN264" s="315"/>
      <c r="AO264" s="315"/>
      <c r="AP264" s="315"/>
    </row>
    <row r="265" spans="17:42" s="283" customFormat="1" x14ac:dyDescent="0.2">
      <c r="Q265" s="315"/>
      <c r="R265" s="315"/>
      <c r="S265" s="315"/>
      <c r="T265" s="315"/>
      <c r="U265" s="315"/>
      <c r="V265" s="315"/>
      <c r="W265" s="315"/>
      <c r="X265" s="315"/>
      <c r="Y265" s="315"/>
      <c r="Z265" s="315"/>
      <c r="AA265" s="315"/>
      <c r="AB265" s="315"/>
      <c r="AC265" s="315"/>
      <c r="AD265" s="315"/>
      <c r="AE265" s="315"/>
      <c r="AF265" s="315"/>
      <c r="AG265" s="315"/>
      <c r="AH265" s="315"/>
      <c r="AI265" s="315"/>
      <c r="AJ265" s="315"/>
      <c r="AK265" s="315"/>
      <c r="AL265" s="315"/>
      <c r="AM265" s="315"/>
      <c r="AN265" s="315"/>
      <c r="AO265" s="315"/>
      <c r="AP265" s="315"/>
    </row>
    <row r="266" spans="17:42" s="283" customFormat="1" x14ac:dyDescent="0.2">
      <c r="Q266" s="315"/>
      <c r="R266" s="315"/>
      <c r="S266" s="315"/>
      <c r="T266" s="315"/>
      <c r="U266" s="315"/>
      <c r="V266" s="315"/>
      <c r="W266" s="315"/>
      <c r="X266" s="315"/>
      <c r="Y266" s="315"/>
      <c r="Z266" s="315"/>
      <c r="AA266" s="315"/>
      <c r="AB266" s="315"/>
      <c r="AC266" s="315"/>
      <c r="AD266" s="315"/>
      <c r="AE266" s="315"/>
      <c r="AF266" s="315"/>
      <c r="AG266" s="315"/>
      <c r="AH266" s="315"/>
      <c r="AI266" s="315"/>
      <c r="AJ266" s="315"/>
      <c r="AK266" s="315"/>
      <c r="AL266" s="315"/>
      <c r="AM266" s="315"/>
      <c r="AN266" s="315"/>
      <c r="AO266" s="315"/>
      <c r="AP266" s="315"/>
    </row>
    <row r="267" spans="17:42" s="283" customFormat="1" x14ac:dyDescent="0.2">
      <c r="Q267" s="315"/>
      <c r="R267" s="315"/>
      <c r="S267" s="315"/>
      <c r="T267" s="315"/>
      <c r="U267" s="315"/>
      <c r="V267" s="315"/>
      <c r="W267" s="315"/>
      <c r="X267" s="315"/>
      <c r="Y267" s="315"/>
      <c r="Z267" s="315"/>
      <c r="AA267" s="315"/>
      <c r="AB267" s="315"/>
      <c r="AC267" s="315"/>
      <c r="AD267" s="315"/>
      <c r="AE267" s="315"/>
      <c r="AF267" s="315"/>
      <c r="AG267" s="315"/>
      <c r="AH267" s="315"/>
      <c r="AI267" s="315"/>
      <c r="AJ267" s="315"/>
      <c r="AK267" s="315"/>
      <c r="AL267" s="315"/>
      <c r="AM267" s="315"/>
      <c r="AN267" s="315"/>
      <c r="AO267" s="315"/>
      <c r="AP267" s="315"/>
    </row>
    <row r="268" spans="17:42" s="283" customFormat="1" x14ac:dyDescent="0.2">
      <c r="Q268" s="315"/>
      <c r="R268" s="315"/>
      <c r="S268" s="315"/>
      <c r="T268" s="315"/>
      <c r="U268" s="315"/>
      <c r="V268" s="315"/>
      <c r="W268" s="315"/>
      <c r="X268" s="315"/>
      <c r="Y268" s="315"/>
      <c r="Z268" s="315"/>
      <c r="AA268" s="315"/>
      <c r="AB268" s="315"/>
      <c r="AC268" s="315"/>
      <c r="AD268" s="315"/>
      <c r="AE268" s="315"/>
      <c r="AF268" s="315"/>
      <c r="AG268" s="315"/>
      <c r="AH268" s="315"/>
      <c r="AI268" s="315"/>
      <c r="AJ268" s="315"/>
      <c r="AK268" s="315"/>
      <c r="AL268" s="315"/>
      <c r="AM268" s="315"/>
      <c r="AN268" s="315"/>
      <c r="AO268" s="315"/>
      <c r="AP268" s="315"/>
    </row>
    <row r="269" spans="17:42" s="283" customFormat="1" x14ac:dyDescent="0.2">
      <c r="Q269" s="315"/>
      <c r="R269" s="315"/>
      <c r="S269" s="315"/>
      <c r="T269" s="315"/>
      <c r="U269" s="315"/>
      <c r="V269" s="315"/>
      <c r="W269" s="315"/>
      <c r="X269" s="315"/>
      <c r="Y269" s="315"/>
      <c r="Z269" s="315"/>
      <c r="AA269" s="315"/>
      <c r="AB269" s="315"/>
      <c r="AC269" s="315"/>
      <c r="AD269" s="315"/>
      <c r="AE269" s="315"/>
      <c r="AF269" s="315"/>
      <c r="AG269" s="315"/>
      <c r="AH269" s="315"/>
      <c r="AI269" s="315"/>
      <c r="AJ269" s="315"/>
      <c r="AK269" s="315"/>
      <c r="AL269" s="315"/>
      <c r="AM269" s="315"/>
      <c r="AN269" s="315"/>
      <c r="AO269" s="315"/>
      <c r="AP269" s="315"/>
    </row>
    <row r="270" spans="17:42" s="283" customFormat="1" x14ac:dyDescent="0.2">
      <c r="Q270" s="315"/>
      <c r="R270" s="315"/>
      <c r="S270" s="315"/>
      <c r="T270" s="315"/>
      <c r="U270" s="315"/>
      <c r="V270" s="315"/>
      <c r="W270" s="315"/>
      <c r="X270" s="315"/>
      <c r="Y270" s="315"/>
      <c r="Z270" s="315"/>
      <c r="AA270" s="315"/>
      <c r="AB270" s="315"/>
      <c r="AC270" s="315"/>
      <c r="AD270" s="315"/>
      <c r="AE270" s="315"/>
      <c r="AF270" s="315"/>
      <c r="AG270" s="315"/>
      <c r="AH270" s="315"/>
      <c r="AI270" s="315"/>
      <c r="AJ270" s="315"/>
      <c r="AK270" s="315"/>
      <c r="AL270" s="315"/>
      <c r="AM270" s="315"/>
      <c r="AN270" s="315"/>
      <c r="AO270" s="315"/>
      <c r="AP270" s="315"/>
    </row>
    <row r="271" spans="17:42" s="283" customFormat="1" x14ac:dyDescent="0.2">
      <c r="Q271" s="315"/>
      <c r="R271" s="315"/>
      <c r="S271" s="315"/>
      <c r="T271" s="315"/>
      <c r="U271" s="315"/>
      <c r="V271" s="315"/>
      <c r="W271" s="315"/>
      <c r="X271" s="315"/>
      <c r="Y271" s="315"/>
      <c r="Z271" s="315"/>
      <c r="AA271" s="315"/>
      <c r="AB271" s="315"/>
      <c r="AC271" s="315"/>
      <c r="AD271" s="315"/>
      <c r="AE271" s="315"/>
      <c r="AF271" s="315"/>
      <c r="AG271" s="315"/>
      <c r="AH271" s="315"/>
      <c r="AI271" s="315"/>
      <c r="AJ271" s="315"/>
      <c r="AK271" s="315"/>
      <c r="AL271" s="315"/>
      <c r="AM271" s="315"/>
      <c r="AN271" s="315"/>
      <c r="AO271" s="315"/>
      <c r="AP271" s="315"/>
    </row>
    <row r="272" spans="17:42" s="283" customFormat="1" x14ac:dyDescent="0.2">
      <c r="Q272" s="315"/>
      <c r="R272" s="315"/>
      <c r="S272" s="315"/>
      <c r="T272" s="315"/>
      <c r="U272" s="315"/>
      <c r="V272" s="315"/>
      <c r="W272" s="315"/>
      <c r="X272" s="315"/>
      <c r="Y272" s="315"/>
      <c r="Z272" s="315"/>
      <c r="AA272" s="315"/>
      <c r="AB272" s="315"/>
      <c r="AC272" s="315"/>
      <c r="AD272" s="315"/>
      <c r="AE272" s="315"/>
      <c r="AF272" s="315"/>
      <c r="AG272" s="315"/>
      <c r="AH272" s="315"/>
      <c r="AI272" s="315"/>
      <c r="AJ272" s="315"/>
      <c r="AK272" s="315"/>
      <c r="AL272" s="315"/>
      <c r="AM272" s="315"/>
      <c r="AN272" s="315"/>
      <c r="AO272" s="315"/>
      <c r="AP272" s="315"/>
    </row>
    <row r="273" spans="17:42" s="283" customFormat="1" x14ac:dyDescent="0.2">
      <c r="Q273" s="315"/>
      <c r="R273" s="315"/>
      <c r="S273" s="315"/>
      <c r="T273" s="315"/>
      <c r="U273" s="315"/>
      <c r="V273" s="315"/>
      <c r="W273" s="315"/>
      <c r="X273" s="315"/>
      <c r="Y273" s="315"/>
      <c r="Z273" s="315"/>
      <c r="AA273" s="315"/>
      <c r="AB273" s="315"/>
      <c r="AC273" s="315"/>
      <c r="AD273" s="315"/>
      <c r="AE273" s="315"/>
      <c r="AF273" s="315"/>
      <c r="AG273" s="315"/>
      <c r="AH273" s="315"/>
      <c r="AI273" s="315"/>
      <c r="AJ273" s="315"/>
      <c r="AK273" s="315"/>
      <c r="AL273" s="315"/>
      <c r="AM273" s="315"/>
      <c r="AN273" s="315"/>
      <c r="AO273" s="315"/>
      <c r="AP273" s="315"/>
    </row>
    <row r="274" spans="17:42" s="283" customFormat="1" x14ac:dyDescent="0.2">
      <c r="Q274" s="315"/>
      <c r="R274" s="315"/>
      <c r="S274" s="315"/>
      <c r="T274" s="315"/>
      <c r="U274" s="315"/>
      <c r="V274" s="315"/>
      <c r="W274" s="315"/>
      <c r="X274" s="315"/>
      <c r="Y274" s="315"/>
      <c r="Z274" s="315"/>
      <c r="AA274" s="315"/>
      <c r="AB274" s="315"/>
      <c r="AC274" s="315"/>
      <c r="AD274" s="315"/>
      <c r="AE274" s="315"/>
      <c r="AF274" s="315"/>
      <c r="AG274" s="315"/>
      <c r="AH274" s="315"/>
      <c r="AI274" s="315"/>
      <c r="AJ274" s="315"/>
      <c r="AK274" s="315"/>
      <c r="AL274" s="315"/>
      <c r="AM274" s="315"/>
      <c r="AN274" s="315"/>
      <c r="AO274" s="315"/>
      <c r="AP274" s="315"/>
    </row>
    <row r="275" spans="17:42" s="283" customFormat="1" x14ac:dyDescent="0.2">
      <c r="Q275" s="315"/>
      <c r="R275" s="315"/>
      <c r="S275" s="315"/>
      <c r="T275" s="315"/>
      <c r="U275" s="315"/>
      <c r="V275" s="315"/>
      <c r="W275" s="315"/>
      <c r="X275" s="315"/>
      <c r="Y275" s="315"/>
      <c r="Z275" s="315"/>
      <c r="AA275" s="315"/>
      <c r="AB275" s="315"/>
      <c r="AC275" s="315"/>
      <c r="AD275" s="315"/>
      <c r="AE275" s="315"/>
      <c r="AF275" s="315"/>
      <c r="AG275" s="315"/>
      <c r="AH275" s="315"/>
      <c r="AI275" s="315"/>
      <c r="AJ275" s="315"/>
      <c r="AK275" s="315"/>
      <c r="AL275" s="315"/>
      <c r="AM275" s="315"/>
      <c r="AN275" s="315"/>
      <c r="AO275" s="315"/>
      <c r="AP275" s="315"/>
    </row>
    <row r="276" spans="17:42" s="283" customFormat="1" x14ac:dyDescent="0.2">
      <c r="Q276" s="315"/>
      <c r="R276" s="315"/>
      <c r="S276" s="315"/>
      <c r="T276" s="315"/>
      <c r="U276" s="315"/>
      <c r="V276" s="315"/>
      <c r="W276" s="315"/>
      <c r="X276" s="315"/>
      <c r="Y276" s="315"/>
      <c r="Z276" s="315"/>
      <c r="AA276" s="315"/>
      <c r="AB276" s="315"/>
      <c r="AC276" s="315"/>
      <c r="AD276" s="315"/>
      <c r="AE276" s="315"/>
      <c r="AF276" s="315"/>
      <c r="AG276" s="315"/>
      <c r="AH276" s="315"/>
      <c r="AI276" s="315"/>
      <c r="AJ276" s="315"/>
      <c r="AK276" s="315"/>
      <c r="AL276" s="315"/>
      <c r="AM276" s="315"/>
      <c r="AN276" s="315"/>
      <c r="AO276" s="315"/>
      <c r="AP276" s="315"/>
    </row>
    <row r="277" spans="17:42" s="283" customFormat="1" x14ac:dyDescent="0.2">
      <c r="Q277" s="315"/>
      <c r="R277" s="315"/>
      <c r="S277" s="315"/>
      <c r="T277" s="315"/>
      <c r="U277" s="315"/>
      <c r="V277" s="315"/>
      <c r="W277" s="315"/>
      <c r="X277" s="315"/>
      <c r="Y277" s="315"/>
      <c r="Z277" s="315"/>
      <c r="AA277" s="315"/>
      <c r="AB277" s="315"/>
      <c r="AC277" s="315"/>
      <c r="AD277" s="315"/>
      <c r="AE277" s="315"/>
      <c r="AF277" s="315"/>
      <c r="AG277" s="315"/>
      <c r="AH277" s="315"/>
      <c r="AI277" s="315"/>
      <c r="AJ277" s="315"/>
      <c r="AK277" s="315"/>
      <c r="AL277" s="315"/>
      <c r="AM277" s="315"/>
      <c r="AN277" s="315"/>
      <c r="AO277" s="315"/>
      <c r="AP277" s="315"/>
    </row>
    <row r="278" spans="17:42" s="283" customFormat="1" x14ac:dyDescent="0.2">
      <c r="Q278" s="315"/>
      <c r="R278" s="315"/>
      <c r="S278" s="315"/>
      <c r="T278" s="315"/>
      <c r="U278" s="315"/>
      <c r="V278" s="315"/>
      <c r="W278" s="315"/>
      <c r="X278" s="315"/>
      <c r="Y278" s="315"/>
      <c r="Z278" s="315"/>
      <c r="AA278" s="315"/>
      <c r="AB278" s="315"/>
      <c r="AC278" s="315"/>
      <c r="AD278" s="315"/>
      <c r="AE278" s="315"/>
      <c r="AF278" s="315"/>
      <c r="AG278" s="315"/>
      <c r="AH278" s="315"/>
      <c r="AI278" s="315"/>
      <c r="AJ278" s="315"/>
      <c r="AK278" s="315"/>
      <c r="AL278" s="315"/>
      <c r="AM278" s="315"/>
      <c r="AN278" s="315"/>
      <c r="AO278" s="315"/>
      <c r="AP278" s="315"/>
    </row>
    <row r="279" spans="17:42" s="283" customFormat="1" x14ac:dyDescent="0.2">
      <c r="Q279" s="315"/>
      <c r="R279" s="315"/>
      <c r="S279" s="315"/>
      <c r="T279" s="315"/>
      <c r="U279" s="315"/>
      <c r="V279" s="315"/>
      <c r="W279" s="315"/>
      <c r="X279" s="315"/>
      <c r="Y279" s="315"/>
      <c r="Z279" s="315"/>
      <c r="AA279" s="315"/>
      <c r="AB279" s="315"/>
      <c r="AC279" s="315"/>
      <c r="AD279" s="315"/>
      <c r="AE279" s="315"/>
      <c r="AF279" s="315"/>
      <c r="AG279" s="315"/>
      <c r="AH279" s="315"/>
      <c r="AI279" s="315"/>
      <c r="AJ279" s="315"/>
      <c r="AK279" s="315"/>
      <c r="AL279" s="315"/>
      <c r="AM279" s="315"/>
      <c r="AN279" s="315"/>
      <c r="AO279" s="315"/>
      <c r="AP279" s="315"/>
    </row>
    <row r="280" spans="17:42" s="283" customFormat="1" x14ac:dyDescent="0.2">
      <c r="Q280" s="315"/>
      <c r="R280" s="315"/>
      <c r="S280" s="315"/>
      <c r="T280" s="315"/>
      <c r="U280" s="315"/>
      <c r="V280" s="315"/>
      <c r="W280" s="315"/>
      <c r="X280" s="315"/>
      <c r="Y280" s="315"/>
      <c r="Z280" s="315"/>
      <c r="AA280" s="315"/>
      <c r="AB280" s="315"/>
      <c r="AC280" s="315"/>
      <c r="AD280" s="315"/>
      <c r="AE280" s="315"/>
      <c r="AF280" s="315"/>
      <c r="AG280" s="315"/>
      <c r="AH280" s="315"/>
      <c r="AI280" s="315"/>
      <c r="AJ280" s="315"/>
      <c r="AK280" s="315"/>
      <c r="AL280" s="315"/>
      <c r="AM280" s="315"/>
      <c r="AN280" s="315"/>
      <c r="AO280" s="315"/>
      <c r="AP280" s="315"/>
    </row>
    <row r="281" spans="17:42" s="283" customFormat="1" x14ac:dyDescent="0.2">
      <c r="Q281" s="315"/>
      <c r="R281" s="315"/>
      <c r="S281" s="315"/>
      <c r="T281" s="315"/>
      <c r="U281" s="315"/>
      <c r="V281" s="315"/>
      <c r="W281" s="315"/>
      <c r="X281" s="315"/>
      <c r="Y281" s="315"/>
      <c r="Z281" s="315"/>
      <c r="AA281" s="315"/>
      <c r="AB281" s="315"/>
      <c r="AC281" s="315"/>
      <c r="AD281" s="315"/>
      <c r="AE281" s="315"/>
      <c r="AF281" s="315"/>
      <c r="AG281" s="315"/>
      <c r="AH281" s="315"/>
      <c r="AI281" s="315"/>
      <c r="AJ281" s="315"/>
      <c r="AK281" s="315"/>
      <c r="AL281" s="315"/>
      <c r="AM281" s="315"/>
      <c r="AN281" s="315"/>
      <c r="AO281" s="315"/>
      <c r="AP281" s="315"/>
    </row>
    <row r="282" spans="17:42" s="283" customFormat="1" x14ac:dyDescent="0.2">
      <c r="Q282" s="315"/>
      <c r="R282" s="315"/>
      <c r="S282" s="315"/>
      <c r="T282" s="315"/>
      <c r="U282" s="315"/>
      <c r="V282" s="315"/>
      <c r="W282" s="315"/>
      <c r="X282" s="315"/>
      <c r="Y282" s="315"/>
      <c r="Z282" s="315"/>
      <c r="AA282" s="315"/>
      <c r="AB282" s="315"/>
      <c r="AC282" s="315"/>
      <c r="AD282" s="315"/>
      <c r="AE282" s="315"/>
      <c r="AF282" s="315"/>
      <c r="AG282" s="315"/>
      <c r="AH282" s="315"/>
      <c r="AI282" s="315"/>
      <c r="AJ282" s="315"/>
      <c r="AK282" s="315"/>
      <c r="AL282" s="315"/>
      <c r="AM282" s="315"/>
      <c r="AN282" s="315"/>
      <c r="AO282" s="315"/>
      <c r="AP282" s="315"/>
    </row>
    <row r="283" spans="17:42" s="283" customFormat="1" x14ac:dyDescent="0.2">
      <c r="Q283" s="315"/>
      <c r="R283" s="315"/>
      <c r="S283" s="315"/>
      <c r="T283" s="315"/>
      <c r="U283" s="315"/>
      <c r="V283" s="315"/>
      <c r="W283" s="315"/>
      <c r="X283" s="315"/>
      <c r="Y283" s="315"/>
      <c r="Z283" s="315"/>
      <c r="AA283" s="315"/>
      <c r="AB283" s="315"/>
      <c r="AC283" s="315"/>
      <c r="AD283" s="315"/>
      <c r="AE283" s="315"/>
      <c r="AF283" s="315"/>
      <c r="AG283" s="315"/>
      <c r="AH283" s="315"/>
      <c r="AI283" s="315"/>
      <c r="AJ283" s="315"/>
      <c r="AK283" s="315"/>
      <c r="AL283" s="315"/>
      <c r="AM283" s="315"/>
      <c r="AN283" s="315"/>
      <c r="AO283" s="315"/>
      <c r="AP283" s="315"/>
    </row>
    <row r="284" spans="17:42" s="283" customFormat="1" x14ac:dyDescent="0.2">
      <c r="Q284" s="315"/>
      <c r="R284" s="315"/>
      <c r="S284" s="315"/>
      <c r="T284" s="315"/>
      <c r="U284" s="315"/>
      <c r="V284" s="315"/>
      <c r="W284" s="315"/>
      <c r="X284" s="315"/>
      <c r="Y284" s="315"/>
      <c r="Z284" s="315"/>
      <c r="AA284" s="315"/>
      <c r="AB284" s="315"/>
      <c r="AC284" s="315"/>
      <c r="AD284" s="315"/>
      <c r="AE284" s="315"/>
      <c r="AF284" s="315"/>
      <c r="AG284" s="315"/>
      <c r="AH284" s="315"/>
      <c r="AI284" s="315"/>
      <c r="AJ284" s="315"/>
      <c r="AK284" s="315"/>
      <c r="AL284" s="315"/>
      <c r="AM284" s="315"/>
      <c r="AN284" s="315"/>
      <c r="AO284" s="315"/>
      <c r="AP284" s="315"/>
    </row>
    <row r="285" spans="17:42" s="283" customFormat="1" x14ac:dyDescent="0.2">
      <c r="Q285" s="315"/>
      <c r="R285" s="315"/>
      <c r="S285" s="315"/>
      <c r="T285" s="315"/>
      <c r="U285" s="315"/>
      <c r="V285" s="315"/>
      <c r="W285" s="315"/>
      <c r="X285" s="315"/>
      <c r="Y285" s="315"/>
      <c r="Z285" s="315"/>
      <c r="AA285" s="315"/>
      <c r="AB285" s="315"/>
      <c r="AC285" s="315"/>
      <c r="AD285" s="315"/>
      <c r="AE285" s="315"/>
      <c r="AF285" s="315"/>
      <c r="AG285" s="315"/>
      <c r="AH285" s="315"/>
      <c r="AI285" s="315"/>
      <c r="AJ285" s="315"/>
      <c r="AK285" s="315"/>
      <c r="AL285" s="315"/>
      <c r="AM285" s="315"/>
      <c r="AN285" s="315"/>
      <c r="AO285" s="315"/>
      <c r="AP285" s="315"/>
    </row>
    <row r="286" spans="17:42" s="283" customFormat="1" x14ac:dyDescent="0.2">
      <c r="Q286" s="315"/>
      <c r="R286" s="315"/>
      <c r="S286" s="315"/>
      <c r="T286" s="315"/>
      <c r="U286" s="315"/>
      <c r="V286" s="315"/>
      <c r="W286" s="315"/>
      <c r="X286" s="315"/>
      <c r="Y286" s="315"/>
      <c r="Z286" s="315"/>
      <c r="AA286" s="315"/>
      <c r="AB286" s="315"/>
      <c r="AC286" s="315"/>
      <c r="AD286" s="315"/>
      <c r="AE286" s="315"/>
      <c r="AF286" s="315"/>
      <c r="AG286" s="315"/>
      <c r="AH286" s="315"/>
      <c r="AI286" s="315"/>
      <c r="AJ286" s="315"/>
      <c r="AK286" s="315"/>
      <c r="AL286" s="315"/>
      <c r="AM286" s="315"/>
      <c r="AN286" s="315"/>
      <c r="AO286" s="315"/>
      <c r="AP286" s="315"/>
    </row>
    <row r="287" spans="17:42" s="283" customFormat="1" x14ac:dyDescent="0.2">
      <c r="Q287" s="315"/>
      <c r="R287" s="315"/>
      <c r="S287" s="315"/>
      <c r="T287" s="315"/>
      <c r="U287" s="315"/>
      <c r="V287" s="315"/>
      <c r="W287" s="315"/>
      <c r="X287" s="315"/>
      <c r="Y287" s="315"/>
      <c r="Z287" s="315"/>
      <c r="AA287" s="315"/>
      <c r="AB287" s="315"/>
      <c r="AC287" s="315"/>
      <c r="AD287" s="315"/>
      <c r="AE287" s="315"/>
      <c r="AF287" s="315"/>
      <c r="AG287" s="315"/>
      <c r="AH287" s="315"/>
      <c r="AI287" s="315"/>
      <c r="AJ287" s="315"/>
      <c r="AK287" s="315"/>
      <c r="AL287" s="315"/>
      <c r="AM287" s="315"/>
      <c r="AN287" s="315"/>
      <c r="AO287" s="315"/>
      <c r="AP287" s="315"/>
    </row>
    <row r="288" spans="17:42" s="283" customFormat="1" x14ac:dyDescent="0.2">
      <c r="Q288" s="315"/>
      <c r="R288" s="315"/>
      <c r="S288" s="315"/>
      <c r="T288" s="315"/>
      <c r="U288" s="315"/>
      <c r="V288" s="315"/>
      <c r="W288" s="315"/>
      <c r="X288" s="315"/>
      <c r="Y288" s="315"/>
      <c r="Z288" s="315"/>
      <c r="AA288" s="315"/>
      <c r="AB288" s="315"/>
      <c r="AC288" s="315"/>
      <c r="AD288" s="315"/>
      <c r="AE288" s="315"/>
      <c r="AF288" s="315"/>
      <c r="AG288" s="315"/>
      <c r="AH288" s="315"/>
      <c r="AI288" s="315"/>
      <c r="AJ288" s="315"/>
      <c r="AK288" s="315"/>
      <c r="AL288" s="315"/>
      <c r="AM288" s="315"/>
      <c r="AN288" s="315"/>
      <c r="AO288" s="315"/>
      <c r="AP288" s="315"/>
    </row>
    <row r="289" spans="17:42" s="283" customFormat="1" x14ac:dyDescent="0.2">
      <c r="Q289" s="315"/>
      <c r="R289" s="315"/>
      <c r="S289" s="315"/>
      <c r="T289" s="315"/>
      <c r="U289" s="315"/>
      <c r="V289" s="315"/>
      <c r="W289" s="315"/>
      <c r="X289" s="315"/>
      <c r="Y289" s="315"/>
      <c r="Z289" s="315"/>
      <c r="AA289" s="315"/>
      <c r="AB289" s="315"/>
      <c r="AC289" s="315"/>
      <c r="AD289" s="315"/>
      <c r="AE289" s="315"/>
      <c r="AF289" s="315"/>
      <c r="AG289" s="315"/>
      <c r="AH289" s="315"/>
      <c r="AI289" s="315"/>
      <c r="AJ289" s="315"/>
      <c r="AK289" s="315"/>
      <c r="AL289" s="315"/>
      <c r="AM289" s="315"/>
      <c r="AN289" s="315"/>
      <c r="AO289" s="315"/>
      <c r="AP289" s="315"/>
    </row>
    <row r="290" spans="17:42" s="283" customFormat="1" x14ac:dyDescent="0.2">
      <c r="Q290" s="315"/>
      <c r="R290" s="315"/>
      <c r="S290" s="315"/>
      <c r="T290" s="315"/>
      <c r="U290" s="315"/>
      <c r="V290" s="315"/>
      <c r="W290" s="315"/>
      <c r="X290" s="315"/>
      <c r="Y290" s="315"/>
      <c r="Z290" s="315"/>
      <c r="AA290" s="315"/>
      <c r="AB290" s="315"/>
      <c r="AC290" s="315"/>
      <c r="AD290" s="315"/>
      <c r="AE290" s="315"/>
      <c r="AF290" s="315"/>
      <c r="AG290" s="315"/>
      <c r="AH290" s="315"/>
      <c r="AI290" s="315"/>
      <c r="AJ290" s="315"/>
      <c r="AK290" s="315"/>
      <c r="AL290" s="315"/>
      <c r="AM290" s="315"/>
      <c r="AN290" s="315"/>
      <c r="AO290" s="315"/>
      <c r="AP290" s="315"/>
    </row>
    <row r="291" spans="17:42" s="283" customFormat="1" x14ac:dyDescent="0.2">
      <c r="Q291" s="315"/>
      <c r="R291" s="315"/>
      <c r="S291" s="315"/>
      <c r="T291" s="315"/>
      <c r="U291" s="315"/>
      <c r="V291" s="315"/>
      <c r="W291" s="315"/>
      <c r="X291" s="315"/>
      <c r="Y291" s="315"/>
      <c r="Z291" s="315"/>
      <c r="AA291" s="315"/>
      <c r="AB291" s="315"/>
      <c r="AC291" s="315"/>
      <c r="AD291" s="315"/>
      <c r="AE291" s="315"/>
      <c r="AF291" s="315"/>
      <c r="AG291" s="315"/>
      <c r="AH291" s="315"/>
      <c r="AI291" s="315"/>
      <c r="AJ291" s="315"/>
      <c r="AK291" s="315"/>
      <c r="AL291" s="315"/>
      <c r="AM291" s="315"/>
      <c r="AN291" s="315"/>
      <c r="AO291" s="315"/>
      <c r="AP291" s="315"/>
    </row>
    <row r="292" spans="17:42" s="283" customFormat="1" x14ac:dyDescent="0.2">
      <c r="Q292" s="315"/>
      <c r="R292" s="315"/>
      <c r="S292" s="315"/>
      <c r="T292" s="315"/>
      <c r="U292" s="315"/>
      <c r="V292" s="315"/>
      <c r="W292" s="315"/>
      <c r="X292" s="315"/>
      <c r="Y292" s="315"/>
      <c r="Z292" s="315"/>
      <c r="AA292" s="315"/>
      <c r="AB292" s="315"/>
      <c r="AC292" s="315"/>
      <c r="AD292" s="315"/>
      <c r="AE292" s="315"/>
      <c r="AF292" s="315"/>
      <c r="AG292" s="315"/>
      <c r="AH292" s="315"/>
      <c r="AI292" s="315"/>
      <c r="AJ292" s="315"/>
      <c r="AK292" s="315"/>
      <c r="AL292" s="315"/>
      <c r="AM292" s="315"/>
      <c r="AN292" s="315"/>
      <c r="AO292" s="315"/>
      <c r="AP292" s="315"/>
    </row>
    <row r="293" spans="17:42" s="283" customFormat="1" x14ac:dyDescent="0.2">
      <c r="Q293" s="315"/>
      <c r="R293" s="315"/>
      <c r="S293" s="315"/>
      <c r="T293" s="315"/>
      <c r="U293" s="315"/>
      <c r="V293" s="315"/>
      <c r="W293" s="315"/>
      <c r="X293" s="315"/>
      <c r="Y293" s="315"/>
      <c r="Z293" s="315"/>
      <c r="AA293" s="315"/>
      <c r="AB293" s="315"/>
      <c r="AC293" s="315"/>
      <c r="AD293" s="315"/>
      <c r="AE293" s="315"/>
      <c r="AF293" s="315"/>
      <c r="AG293" s="315"/>
      <c r="AH293" s="315"/>
      <c r="AI293" s="315"/>
      <c r="AJ293" s="315"/>
      <c r="AK293" s="315"/>
      <c r="AL293" s="315"/>
      <c r="AM293" s="315"/>
      <c r="AN293" s="315"/>
      <c r="AO293" s="315"/>
      <c r="AP293" s="315"/>
    </row>
    <row r="294" spans="17:42" s="283" customFormat="1" x14ac:dyDescent="0.2">
      <c r="Q294" s="315"/>
      <c r="R294" s="315"/>
      <c r="S294" s="315"/>
      <c r="T294" s="315"/>
      <c r="U294" s="315"/>
      <c r="V294" s="315"/>
      <c r="W294" s="315"/>
      <c r="X294" s="315"/>
      <c r="Y294" s="315"/>
      <c r="Z294" s="315"/>
      <c r="AA294" s="315"/>
      <c r="AB294" s="315"/>
      <c r="AC294" s="315"/>
      <c r="AD294" s="315"/>
      <c r="AE294" s="315"/>
      <c r="AF294" s="315"/>
      <c r="AG294" s="315"/>
      <c r="AH294" s="315"/>
      <c r="AI294" s="315"/>
      <c r="AJ294" s="315"/>
      <c r="AK294" s="315"/>
      <c r="AL294" s="315"/>
      <c r="AM294" s="315"/>
      <c r="AN294" s="315"/>
      <c r="AO294" s="315"/>
      <c r="AP294" s="315"/>
    </row>
    <row r="295" spans="17:42" s="283" customFormat="1" x14ac:dyDescent="0.2">
      <c r="Q295" s="315"/>
      <c r="R295" s="315"/>
      <c r="S295" s="315"/>
      <c r="T295" s="315"/>
      <c r="U295" s="315"/>
      <c r="V295" s="315"/>
      <c r="W295" s="315"/>
      <c r="X295" s="315"/>
      <c r="Y295" s="315"/>
      <c r="Z295" s="315"/>
      <c r="AA295" s="315"/>
      <c r="AB295" s="315"/>
      <c r="AC295" s="315"/>
      <c r="AD295" s="315"/>
      <c r="AE295" s="315"/>
      <c r="AF295" s="315"/>
      <c r="AG295" s="315"/>
      <c r="AH295" s="315"/>
      <c r="AI295" s="315"/>
      <c r="AJ295" s="315"/>
      <c r="AK295" s="315"/>
      <c r="AL295" s="315"/>
      <c r="AM295" s="315"/>
      <c r="AN295" s="315"/>
      <c r="AO295" s="315"/>
      <c r="AP295" s="315"/>
    </row>
    <row r="296" spans="17:42" s="283" customFormat="1" x14ac:dyDescent="0.2">
      <c r="Q296" s="315"/>
      <c r="R296" s="315"/>
      <c r="S296" s="315"/>
      <c r="T296" s="315"/>
      <c r="U296" s="315"/>
      <c r="V296" s="315"/>
      <c r="W296" s="315"/>
      <c r="X296" s="315"/>
      <c r="Y296" s="315"/>
      <c r="Z296" s="315"/>
      <c r="AA296" s="315"/>
      <c r="AB296" s="315"/>
      <c r="AC296" s="315"/>
      <c r="AD296" s="315"/>
      <c r="AE296" s="315"/>
      <c r="AF296" s="315"/>
      <c r="AG296" s="315"/>
      <c r="AH296" s="315"/>
      <c r="AI296" s="315"/>
      <c r="AJ296" s="315"/>
      <c r="AK296" s="315"/>
      <c r="AL296" s="315"/>
      <c r="AM296" s="315"/>
      <c r="AN296" s="315"/>
      <c r="AO296" s="315"/>
      <c r="AP296" s="315"/>
    </row>
    <row r="297" spans="17:42" s="283" customFormat="1" x14ac:dyDescent="0.2">
      <c r="Q297" s="315"/>
      <c r="R297" s="315"/>
      <c r="S297" s="315"/>
      <c r="T297" s="315"/>
      <c r="U297" s="315"/>
      <c r="V297" s="315"/>
      <c r="W297" s="315"/>
      <c r="X297" s="315"/>
      <c r="Y297" s="315"/>
      <c r="Z297" s="315"/>
      <c r="AA297" s="315"/>
      <c r="AB297" s="315"/>
      <c r="AC297" s="315"/>
      <c r="AD297" s="315"/>
      <c r="AE297" s="315"/>
      <c r="AF297" s="315"/>
      <c r="AG297" s="315"/>
      <c r="AH297" s="315"/>
      <c r="AI297" s="315"/>
      <c r="AJ297" s="315"/>
      <c r="AK297" s="315"/>
      <c r="AL297" s="315"/>
      <c r="AM297" s="315"/>
      <c r="AN297" s="315"/>
      <c r="AO297" s="315"/>
      <c r="AP297" s="315"/>
    </row>
    <row r="298" spans="17:42" s="283" customFormat="1" x14ac:dyDescent="0.2">
      <c r="Q298" s="315"/>
      <c r="R298" s="315"/>
      <c r="S298" s="315"/>
      <c r="T298" s="315"/>
      <c r="U298" s="315"/>
      <c r="V298" s="315"/>
      <c r="W298" s="315"/>
      <c r="X298" s="315"/>
      <c r="Y298" s="315"/>
      <c r="Z298" s="315"/>
      <c r="AA298" s="315"/>
      <c r="AB298" s="315"/>
      <c r="AC298" s="315"/>
      <c r="AD298" s="315"/>
      <c r="AE298" s="315"/>
      <c r="AF298" s="315"/>
      <c r="AG298" s="315"/>
      <c r="AH298" s="315"/>
      <c r="AI298" s="315"/>
      <c r="AJ298" s="315"/>
      <c r="AK298" s="315"/>
      <c r="AL298" s="315"/>
      <c r="AM298" s="315"/>
      <c r="AN298" s="315"/>
      <c r="AO298" s="315"/>
      <c r="AP298" s="315"/>
    </row>
    <row r="299" spans="17:42" s="283" customFormat="1" x14ac:dyDescent="0.2">
      <c r="Q299" s="315"/>
      <c r="R299" s="315"/>
      <c r="S299" s="315"/>
      <c r="T299" s="315"/>
      <c r="U299" s="315"/>
      <c r="V299" s="315"/>
      <c r="W299" s="315"/>
      <c r="X299" s="315"/>
      <c r="Y299" s="315"/>
      <c r="Z299" s="315"/>
      <c r="AA299" s="315"/>
      <c r="AB299" s="315"/>
      <c r="AC299" s="315"/>
      <c r="AD299" s="315"/>
      <c r="AE299" s="315"/>
      <c r="AF299" s="315"/>
      <c r="AG299" s="315"/>
      <c r="AH299" s="315"/>
      <c r="AI299" s="315"/>
      <c r="AJ299" s="315"/>
      <c r="AK299" s="315"/>
      <c r="AL299" s="315"/>
      <c r="AM299" s="315"/>
      <c r="AN299" s="315"/>
      <c r="AO299" s="315"/>
      <c r="AP299" s="315"/>
    </row>
    <row r="300" spans="17:42" s="283" customFormat="1" x14ac:dyDescent="0.2">
      <c r="Q300" s="315"/>
      <c r="R300" s="315"/>
      <c r="S300" s="315"/>
      <c r="T300" s="315"/>
      <c r="U300" s="315"/>
      <c r="V300" s="315"/>
      <c r="W300" s="315"/>
      <c r="X300" s="315"/>
      <c r="Y300" s="315"/>
      <c r="Z300" s="315"/>
      <c r="AA300" s="315"/>
      <c r="AB300" s="315"/>
      <c r="AC300" s="315"/>
      <c r="AD300" s="315"/>
      <c r="AE300" s="315"/>
      <c r="AF300" s="315"/>
      <c r="AG300" s="315"/>
      <c r="AH300" s="315"/>
      <c r="AI300" s="315"/>
      <c r="AJ300" s="315"/>
      <c r="AK300" s="315"/>
      <c r="AL300" s="315"/>
      <c r="AM300" s="315"/>
      <c r="AN300" s="315"/>
      <c r="AO300" s="315"/>
      <c r="AP300" s="315"/>
    </row>
    <row r="301" spans="17:42" s="283" customFormat="1" x14ac:dyDescent="0.2">
      <c r="Q301" s="315"/>
      <c r="R301" s="315"/>
      <c r="S301" s="315"/>
      <c r="T301" s="315"/>
      <c r="U301" s="315"/>
      <c r="V301" s="315"/>
      <c r="W301" s="315"/>
      <c r="X301" s="315"/>
      <c r="Y301" s="315"/>
      <c r="Z301" s="315"/>
      <c r="AA301" s="315"/>
      <c r="AB301" s="315"/>
      <c r="AC301" s="315"/>
      <c r="AD301" s="315"/>
      <c r="AE301" s="315"/>
      <c r="AF301" s="315"/>
      <c r="AG301" s="315"/>
      <c r="AH301" s="315"/>
      <c r="AI301" s="315"/>
      <c r="AJ301" s="315"/>
      <c r="AK301" s="315"/>
      <c r="AL301" s="315"/>
      <c r="AM301" s="315"/>
      <c r="AN301" s="315"/>
      <c r="AO301" s="315"/>
      <c r="AP301" s="315"/>
    </row>
    <row r="302" spans="17:42" s="283" customFormat="1" x14ac:dyDescent="0.2">
      <c r="Q302" s="315"/>
      <c r="R302" s="315"/>
      <c r="S302" s="315"/>
      <c r="T302" s="315"/>
      <c r="U302" s="315"/>
      <c r="V302" s="315"/>
      <c r="W302" s="315"/>
      <c r="X302" s="315"/>
      <c r="Y302" s="315"/>
      <c r="Z302" s="315"/>
      <c r="AA302" s="315"/>
      <c r="AB302" s="315"/>
      <c r="AC302" s="315"/>
      <c r="AD302" s="315"/>
      <c r="AE302" s="315"/>
      <c r="AF302" s="315"/>
      <c r="AG302" s="315"/>
      <c r="AH302" s="315"/>
      <c r="AI302" s="315"/>
      <c r="AJ302" s="315"/>
      <c r="AK302" s="315"/>
      <c r="AL302" s="315"/>
      <c r="AM302" s="315"/>
      <c r="AN302" s="315"/>
      <c r="AO302" s="315"/>
      <c r="AP302" s="315"/>
    </row>
    <row r="303" spans="17:42" s="283" customFormat="1" x14ac:dyDescent="0.2">
      <c r="Q303" s="315"/>
      <c r="R303" s="315"/>
      <c r="S303" s="315"/>
      <c r="T303" s="315"/>
      <c r="U303" s="315"/>
      <c r="V303" s="315"/>
      <c r="W303" s="315"/>
      <c r="X303" s="315"/>
      <c r="Y303" s="315"/>
      <c r="Z303" s="315"/>
      <c r="AA303" s="315"/>
      <c r="AB303" s="315"/>
      <c r="AC303" s="315"/>
      <c r="AD303" s="315"/>
      <c r="AE303" s="315"/>
      <c r="AF303" s="315"/>
      <c r="AG303" s="315"/>
      <c r="AH303" s="315"/>
      <c r="AI303" s="315"/>
      <c r="AJ303" s="315"/>
      <c r="AK303" s="315"/>
      <c r="AL303" s="315"/>
      <c r="AM303" s="315"/>
      <c r="AN303" s="315"/>
      <c r="AO303" s="315"/>
      <c r="AP303" s="315"/>
    </row>
    <row r="304" spans="17:42" s="283" customFormat="1" x14ac:dyDescent="0.2">
      <c r="Q304" s="315"/>
      <c r="R304" s="315"/>
      <c r="S304" s="315"/>
      <c r="T304" s="315"/>
      <c r="U304" s="315"/>
      <c r="V304" s="315"/>
      <c r="W304" s="315"/>
      <c r="X304" s="315"/>
      <c r="Y304" s="315"/>
      <c r="Z304" s="315"/>
      <c r="AA304" s="315"/>
      <c r="AB304" s="315"/>
      <c r="AC304" s="315"/>
      <c r="AD304" s="315"/>
      <c r="AE304" s="315"/>
      <c r="AF304" s="315"/>
      <c r="AG304" s="315"/>
      <c r="AH304" s="315"/>
      <c r="AI304" s="315"/>
      <c r="AJ304" s="315"/>
      <c r="AK304" s="315"/>
      <c r="AL304" s="315"/>
      <c r="AM304" s="315"/>
      <c r="AN304" s="315"/>
      <c r="AO304" s="315"/>
      <c r="AP304" s="315"/>
    </row>
    <row r="305" spans="17:42" s="283" customFormat="1" x14ac:dyDescent="0.2">
      <c r="Q305" s="315"/>
      <c r="R305" s="315"/>
      <c r="S305" s="315"/>
      <c r="T305" s="315"/>
      <c r="U305" s="315"/>
      <c r="V305" s="315"/>
      <c r="W305" s="315"/>
      <c r="X305" s="315"/>
      <c r="Y305" s="315"/>
      <c r="Z305" s="315"/>
      <c r="AA305" s="315"/>
      <c r="AB305" s="315"/>
      <c r="AC305" s="315"/>
      <c r="AD305" s="315"/>
      <c r="AE305" s="315"/>
      <c r="AF305" s="315"/>
      <c r="AG305" s="315"/>
      <c r="AH305" s="315"/>
      <c r="AI305" s="315"/>
      <c r="AJ305" s="315"/>
      <c r="AK305" s="315"/>
      <c r="AL305" s="315"/>
      <c r="AM305" s="315"/>
      <c r="AN305" s="315"/>
      <c r="AO305" s="315"/>
      <c r="AP305" s="315"/>
    </row>
    <row r="306" spans="17:42" s="283" customFormat="1" x14ac:dyDescent="0.2">
      <c r="Q306" s="315"/>
      <c r="R306" s="315"/>
      <c r="S306" s="315"/>
      <c r="T306" s="315"/>
      <c r="U306" s="315"/>
      <c r="V306" s="315"/>
      <c r="W306" s="315"/>
      <c r="X306" s="315"/>
      <c r="Y306" s="315"/>
      <c r="Z306" s="315"/>
      <c r="AA306" s="315"/>
      <c r="AB306" s="315"/>
      <c r="AC306" s="315"/>
      <c r="AD306" s="315"/>
      <c r="AE306" s="315"/>
      <c r="AF306" s="315"/>
      <c r="AG306" s="315"/>
      <c r="AH306" s="315"/>
      <c r="AI306" s="315"/>
      <c r="AJ306" s="315"/>
      <c r="AK306" s="315"/>
      <c r="AL306" s="315"/>
      <c r="AM306" s="315"/>
      <c r="AN306" s="315"/>
      <c r="AO306" s="315"/>
      <c r="AP306" s="315"/>
    </row>
    <row r="307" spans="17:42" s="283" customFormat="1" x14ac:dyDescent="0.2">
      <c r="Q307" s="315"/>
      <c r="R307" s="315"/>
      <c r="S307" s="315"/>
      <c r="T307" s="315"/>
      <c r="U307" s="315"/>
      <c r="V307" s="315"/>
      <c r="W307" s="315"/>
      <c r="X307" s="315"/>
      <c r="Y307" s="315"/>
      <c r="Z307" s="315"/>
      <c r="AA307" s="315"/>
      <c r="AB307" s="315"/>
      <c r="AC307" s="315"/>
      <c r="AD307" s="315"/>
      <c r="AE307" s="315"/>
      <c r="AF307" s="315"/>
      <c r="AG307" s="315"/>
      <c r="AH307" s="315"/>
      <c r="AI307" s="315"/>
      <c r="AJ307" s="315"/>
      <c r="AK307" s="315"/>
      <c r="AL307" s="315"/>
      <c r="AM307" s="315"/>
      <c r="AN307" s="315"/>
      <c r="AO307" s="315"/>
      <c r="AP307" s="315"/>
    </row>
    <row r="308" spans="17:42" s="283" customFormat="1" x14ac:dyDescent="0.2">
      <c r="Q308" s="315"/>
      <c r="R308" s="315"/>
      <c r="S308" s="315"/>
      <c r="T308" s="315"/>
      <c r="U308" s="315"/>
      <c r="V308" s="315"/>
      <c r="W308" s="315"/>
      <c r="X308" s="315"/>
      <c r="Y308" s="315"/>
      <c r="Z308" s="315"/>
      <c r="AA308" s="315"/>
      <c r="AB308" s="315"/>
      <c r="AC308" s="315"/>
      <c r="AD308" s="315"/>
      <c r="AE308" s="315"/>
      <c r="AF308" s="315"/>
      <c r="AG308" s="315"/>
      <c r="AH308" s="315"/>
      <c r="AI308" s="315"/>
      <c r="AJ308" s="315"/>
      <c r="AK308" s="315"/>
      <c r="AL308" s="315"/>
      <c r="AM308" s="315"/>
      <c r="AN308" s="315"/>
      <c r="AO308" s="315"/>
      <c r="AP308" s="315"/>
    </row>
    <row r="309" spans="17:42" s="283" customFormat="1" x14ac:dyDescent="0.2">
      <c r="Q309" s="315"/>
      <c r="R309" s="315"/>
      <c r="S309" s="315"/>
      <c r="T309" s="315"/>
      <c r="U309" s="315"/>
      <c r="V309" s="315"/>
      <c r="W309" s="315"/>
      <c r="X309" s="315"/>
      <c r="Y309" s="315"/>
      <c r="Z309" s="315"/>
      <c r="AA309" s="315"/>
      <c r="AB309" s="315"/>
      <c r="AC309" s="315"/>
      <c r="AD309" s="315"/>
      <c r="AE309" s="315"/>
      <c r="AF309" s="315"/>
      <c r="AG309" s="315"/>
      <c r="AH309" s="315"/>
      <c r="AI309" s="315"/>
      <c r="AJ309" s="315"/>
      <c r="AK309" s="315"/>
      <c r="AL309" s="315"/>
      <c r="AM309" s="315"/>
      <c r="AN309" s="315"/>
      <c r="AO309" s="315"/>
      <c r="AP309" s="315"/>
    </row>
    <row r="310" spans="17:42" s="283" customFormat="1" x14ac:dyDescent="0.2">
      <c r="Q310" s="315"/>
      <c r="R310" s="315"/>
      <c r="S310" s="315"/>
      <c r="T310" s="315"/>
      <c r="U310" s="315"/>
      <c r="V310" s="315"/>
      <c r="W310" s="315"/>
      <c r="X310" s="315"/>
      <c r="Y310" s="315"/>
      <c r="Z310" s="315"/>
      <c r="AA310" s="315"/>
      <c r="AB310" s="315"/>
      <c r="AC310" s="315"/>
      <c r="AD310" s="315"/>
      <c r="AE310" s="315"/>
      <c r="AF310" s="315"/>
      <c r="AG310" s="315"/>
      <c r="AH310" s="315"/>
      <c r="AI310" s="315"/>
      <c r="AJ310" s="315"/>
      <c r="AK310" s="315"/>
      <c r="AL310" s="315"/>
      <c r="AM310" s="315"/>
      <c r="AN310" s="315"/>
      <c r="AO310" s="315"/>
      <c r="AP310" s="315"/>
    </row>
    <row r="311" spans="17:42" s="283" customFormat="1" x14ac:dyDescent="0.2">
      <c r="Q311" s="315"/>
      <c r="R311" s="315"/>
      <c r="S311" s="315"/>
      <c r="T311" s="315"/>
      <c r="U311" s="315"/>
      <c r="V311" s="315"/>
      <c r="W311" s="315"/>
      <c r="X311" s="315"/>
      <c r="Y311" s="315"/>
      <c r="Z311" s="315"/>
      <c r="AA311" s="315"/>
      <c r="AB311" s="315"/>
      <c r="AC311" s="315"/>
      <c r="AD311" s="315"/>
      <c r="AE311" s="315"/>
      <c r="AF311" s="315"/>
      <c r="AG311" s="315"/>
      <c r="AH311" s="315"/>
      <c r="AI311" s="315"/>
      <c r="AJ311" s="315"/>
      <c r="AK311" s="315"/>
      <c r="AL311" s="315"/>
      <c r="AM311" s="315"/>
      <c r="AN311" s="315"/>
      <c r="AO311" s="315"/>
      <c r="AP311" s="315"/>
    </row>
    <row r="312" spans="17:42" s="283" customFormat="1" x14ac:dyDescent="0.2">
      <c r="Q312" s="315"/>
      <c r="R312" s="315"/>
      <c r="S312" s="315"/>
      <c r="T312" s="315"/>
      <c r="U312" s="315"/>
      <c r="V312" s="315"/>
      <c r="W312" s="315"/>
      <c r="X312" s="315"/>
      <c r="Y312" s="315"/>
      <c r="Z312" s="315"/>
      <c r="AA312" s="315"/>
      <c r="AB312" s="315"/>
      <c r="AC312" s="315"/>
      <c r="AD312" s="315"/>
      <c r="AE312" s="315"/>
      <c r="AF312" s="315"/>
      <c r="AG312" s="315"/>
      <c r="AH312" s="315"/>
      <c r="AI312" s="315"/>
      <c r="AJ312" s="315"/>
      <c r="AK312" s="315"/>
      <c r="AL312" s="315"/>
      <c r="AM312" s="315"/>
      <c r="AN312" s="315"/>
      <c r="AO312" s="315"/>
      <c r="AP312" s="315"/>
    </row>
    <row r="313" spans="17:42" s="283" customFormat="1" x14ac:dyDescent="0.2">
      <c r="Q313" s="315"/>
      <c r="R313" s="315"/>
      <c r="S313" s="315"/>
      <c r="T313" s="315"/>
      <c r="U313" s="315"/>
      <c r="V313" s="315"/>
      <c r="W313" s="315"/>
      <c r="X313" s="315"/>
      <c r="Y313" s="315"/>
      <c r="Z313" s="315"/>
      <c r="AA313" s="315"/>
      <c r="AB313" s="315"/>
      <c r="AC313" s="315"/>
      <c r="AD313" s="315"/>
      <c r="AE313" s="315"/>
      <c r="AF313" s="315"/>
      <c r="AG313" s="315"/>
      <c r="AH313" s="315"/>
      <c r="AI313" s="315"/>
      <c r="AJ313" s="315"/>
      <c r="AK313" s="315"/>
      <c r="AL313" s="315"/>
      <c r="AM313" s="315"/>
      <c r="AN313" s="315"/>
      <c r="AO313" s="315"/>
      <c r="AP313" s="315"/>
    </row>
    <row r="314" spans="17:42" s="283" customFormat="1" x14ac:dyDescent="0.2">
      <c r="Q314" s="315"/>
      <c r="R314" s="315"/>
      <c r="S314" s="315"/>
      <c r="T314" s="315"/>
      <c r="U314" s="315"/>
      <c r="V314" s="315"/>
      <c r="W314" s="315"/>
      <c r="X314" s="315"/>
      <c r="Y314" s="315"/>
      <c r="Z314" s="315"/>
      <c r="AA314" s="315"/>
      <c r="AB314" s="315"/>
      <c r="AC314" s="315"/>
      <c r="AD314" s="315"/>
      <c r="AE314" s="315"/>
      <c r="AF314" s="315"/>
      <c r="AG314" s="315"/>
      <c r="AH314" s="315"/>
      <c r="AI314" s="315"/>
      <c r="AJ314" s="315"/>
      <c r="AK314" s="315"/>
      <c r="AL314" s="315"/>
      <c r="AM314" s="315"/>
      <c r="AN314" s="315"/>
      <c r="AO314" s="315"/>
      <c r="AP314" s="315"/>
    </row>
    <row r="315" spans="17:42" s="283" customFormat="1" x14ac:dyDescent="0.2">
      <c r="Q315" s="315"/>
      <c r="R315" s="315"/>
      <c r="S315" s="315"/>
      <c r="T315" s="315"/>
      <c r="U315" s="315"/>
      <c r="V315" s="315"/>
      <c r="W315" s="315"/>
      <c r="X315" s="315"/>
      <c r="Y315" s="315"/>
      <c r="Z315" s="315"/>
      <c r="AA315" s="315"/>
      <c r="AB315" s="315"/>
      <c r="AC315" s="315"/>
      <c r="AD315" s="315"/>
      <c r="AE315" s="315"/>
      <c r="AF315" s="315"/>
      <c r="AG315" s="315"/>
      <c r="AH315" s="315"/>
      <c r="AI315" s="315"/>
      <c r="AJ315" s="315"/>
      <c r="AK315" s="315"/>
      <c r="AL315" s="315"/>
      <c r="AM315" s="315"/>
      <c r="AN315" s="315"/>
      <c r="AO315" s="315"/>
      <c r="AP315" s="315"/>
    </row>
    <row r="316" spans="17:42" s="283" customFormat="1" x14ac:dyDescent="0.2">
      <c r="Q316" s="315"/>
      <c r="R316" s="315"/>
      <c r="S316" s="315"/>
      <c r="T316" s="315"/>
      <c r="U316" s="315"/>
      <c r="V316" s="315"/>
      <c r="W316" s="315"/>
      <c r="X316" s="315"/>
      <c r="Y316" s="315"/>
      <c r="Z316" s="315"/>
      <c r="AA316" s="315"/>
      <c r="AB316" s="315"/>
      <c r="AC316" s="315"/>
      <c r="AD316" s="315"/>
      <c r="AE316" s="315"/>
      <c r="AF316" s="315"/>
      <c r="AG316" s="315"/>
      <c r="AH316" s="315"/>
      <c r="AI316" s="315"/>
      <c r="AJ316" s="315"/>
      <c r="AK316" s="315"/>
      <c r="AL316" s="315"/>
      <c r="AM316" s="315"/>
      <c r="AN316" s="315"/>
      <c r="AO316" s="315"/>
      <c r="AP316" s="315"/>
    </row>
    <row r="317" spans="17:42" s="283" customFormat="1" x14ac:dyDescent="0.2">
      <c r="Q317" s="315"/>
      <c r="R317" s="315"/>
      <c r="S317" s="315"/>
      <c r="T317" s="315"/>
      <c r="U317" s="315"/>
      <c r="V317" s="315"/>
      <c r="W317" s="315"/>
      <c r="X317" s="315"/>
      <c r="Y317" s="315"/>
      <c r="Z317" s="315"/>
      <c r="AA317" s="315"/>
      <c r="AB317" s="315"/>
      <c r="AC317" s="315"/>
      <c r="AD317" s="315"/>
      <c r="AE317" s="315"/>
      <c r="AF317" s="315"/>
      <c r="AG317" s="315"/>
      <c r="AH317" s="315"/>
      <c r="AI317" s="315"/>
      <c r="AJ317" s="315"/>
      <c r="AK317" s="315"/>
      <c r="AL317" s="315"/>
      <c r="AM317" s="315"/>
      <c r="AN317" s="315"/>
      <c r="AO317" s="315"/>
      <c r="AP317" s="315"/>
    </row>
    <row r="318" spans="17:42" s="283" customFormat="1" x14ac:dyDescent="0.2">
      <c r="Q318" s="315"/>
      <c r="R318" s="315"/>
      <c r="S318" s="315"/>
      <c r="T318" s="315"/>
      <c r="U318" s="315"/>
      <c r="V318" s="315"/>
      <c r="W318" s="315"/>
      <c r="X318" s="315"/>
      <c r="Y318" s="315"/>
      <c r="Z318" s="315"/>
      <c r="AA318" s="315"/>
      <c r="AB318" s="315"/>
      <c r="AC318" s="315"/>
      <c r="AD318" s="315"/>
      <c r="AE318" s="315"/>
      <c r="AF318" s="315"/>
      <c r="AG318" s="315"/>
      <c r="AH318" s="315"/>
      <c r="AI318" s="315"/>
      <c r="AJ318" s="315"/>
      <c r="AK318" s="315"/>
      <c r="AL318" s="315"/>
      <c r="AM318" s="315"/>
      <c r="AN318" s="315"/>
      <c r="AO318" s="315"/>
      <c r="AP318" s="315"/>
    </row>
    <row r="319" spans="17:42" s="283" customFormat="1" x14ac:dyDescent="0.2">
      <c r="Q319" s="315"/>
      <c r="R319" s="315"/>
      <c r="S319" s="315"/>
      <c r="T319" s="315"/>
      <c r="U319" s="315"/>
      <c r="V319" s="315"/>
      <c r="W319" s="315"/>
      <c r="X319" s="315"/>
      <c r="Y319" s="315"/>
      <c r="Z319" s="315"/>
      <c r="AA319" s="315"/>
      <c r="AB319" s="315"/>
      <c r="AC319" s="315"/>
      <c r="AD319" s="315"/>
      <c r="AE319" s="315"/>
      <c r="AF319" s="315"/>
      <c r="AG319" s="315"/>
      <c r="AH319" s="315"/>
      <c r="AI319" s="315"/>
      <c r="AJ319" s="315"/>
      <c r="AK319" s="315"/>
      <c r="AL319" s="315"/>
      <c r="AM319" s="315"/>
      <c r="AN319" s="315"/>
      <c r="AO319" s="315"/>
      <c r="AP319" s="315"/>
    </row>
    <row r="320" spans="17:42" s="283" customFormat="1" x14ac:dyDescent="0.2">
      <c r="Q320" s="315"/>
      <c r="R320" s="315"/>
      <c r="S320" s="315"/>
      <c r="T320" s="315"/>
      <c r="U320" s="315"/>
      <c r="V320" s="315"/>
      <c r="W320" s="315"/>
      <c r="X320" s="315"/>
      <c r="Y320" s="315"/>
      <c r="Z320" s="315"/>
      <c r="AA320" s="315"/>
      <c r="AB320" s="315"/>
      <c r="AC320" s="315"/>
      <c r="AD320" s="315"/>
      <c r="AE320" s="315"/>
      <c r="AF320" s="315"/>
      <c r="AG320" s="315"/>
      <c r="AH320" s="315"/>
      <c r="AI320" s="315"/>
      <c r="AJ320" s="315"/>
      <c r="AK320" s="315"/>
      <c r="AL320" s="315"/>
      <c r="AM320" s="315"/>
      <c r="AN320" s="315"/>
      <c r="AO320" s="315"/>
      <c r="AP320" s="315"/>
    </row>
    <row r="321" spans="17:42" s="283" customFormat="1" x14ac:dyDescent="0.2">
      <c r="Q321" s="315"/>
      <c r="R321" s="315"/>
      <c r="S321" s="315"/>
      <c r="T321" s="315"/>
      <c r="U321" s="315"/>
      <c r="V321" s="315"/>
      <c r="W321" s="315"/>
      <c r="X321" s="315"/>
      <c r="Y321" s="315"/>
      <c r="Z321" s="315"/>
      <c r="AA321" s="315"/>
      <c r="AB321" s="315"/>
      <c r="AC321" s="315"/>
      <c r="AD321" s="315"/>
      <c r="AE321" s="315"/>
      <c r="AF321" s="315"/>
      <c r="AG321" s="315"/>
      <c r="AH321" s="315"/>
      <c r="AI321" s="315"/>
      <c r="AJ321" s="315"/>
      <c r="AK321" s="315"/>
      <c r="AL321" s="315"/>
      <c r="AM321" s="315"/>
      <c r="AN321" s="315"/>
      <c r="AO321" s="315"/>
      <c r="AP321" s="315"/>
    </row>
    <row r="322" spans="17:42" s="283" customFormat="1" x14ac:dyDescent="0.2">
      <c r="Q322" s="315"/>
      <c r="R322" s="315"/>
      <c r="S322" s="315"/>
      <c r="T322" s="315"/>
      <c r="U322" s="315"/>
      <c r="V322" s="315"/>
      <c r="W322" s="315"/>
      <c r="X322" s="315"/>
      <c r="Y322" s="315"/>
      <c r="Z322" s="315"/>
      <c r="AA322" s="315"/>
      <c r="AB322" s="315"/>
      <c r="AC322" s="315"/>
      <c r="AD322" s="315"/>
      <c r="AE322" s="315"/>
      <c r="AF322" s="315"/>
      <c r="AG322" s="315"/>
      <c r="AH322" s="315"/>
      <c r="AI322" s="315"/>
      <c r="AJ322" s="315"/>
      <c r="AK322" s="315"/>
      <c r="AL322" s="315"/>
      <c r="AM322" s="315"/>
      <c r="AN322" s="315"/>
      <c r="AO322" s="315"/>
      <c r="AP322" s="315"/>
    </row>
    <row r="323" spans="17:42" s="283" customFormat="1" x14ac:dyDescent="0.2">
      <c r="Q323" s="315"/>
      <c r="R323" s="315"/>
      <c r="S323" s="315"/>
      <c r="T323" s="315"/>
      <c r="U323" s="315"/>
      <c r="V323" s="315"/>
      <c r="W323" s="315"/>
      <c r="X323" s="315"/>
      <c r="Y323" s="315"/>
      <c r="Z323" s="315"/>
      <c r="AA323" s="315"/>
      <c r="AB323" s="315"/>
      <c r="AC323" s="315"/>
      <c r="AD323" s="315"/>
      <c r="AE323" s="315"/>
      <c r="AF323" s="315"/>
      <c r="AG323" s="315"/>
      <c r="AH323" s="315"/>
      <c r="AI323" s="315"/>
      <c r="AJ323" s="315"/>
      <c r="AK323" s="315"/>
      <c r="AL323" s="315"/>
      <c r="AM323" s="315"/>
      <c r="AN323" s="315"/>
      <c r="AO323" s="315"/>
      <c r="AP323" s="315"/>
    </row>
    <row r="324" spans="17:42" s="283" customFormat="1" x14ac:dyDescent="0.2">
      <c r="Q324" s="315"/>
      <c r="R324" s="315"/>
      <c r="S324" s="315"/>
      <c r="T324" s="315"/>
      <c r="U324" s="315"/>
      <c r="V324" s="315"/>
      <c r="W324" s="315"/>
      <c r="X324" s="315"/>
      <c r="Y324" s="315"/>
      <c r="Z324" s="315"/>
      <c r="AA324" s="315"/>
      <c r="AB324" s="315"/>
      <c r="AC324" s="315"/>
      <c r="AD324" s="315"/>
      <c r="AE324" s="315"/>
      <c r="AF324" s="315"/>
      <c r="AG324" s="315"/>
      <c r="AH324" s="315"/>
      <c r="AI324" s="315"/>
      <c r="AJ324" s="315"/>
      <c r="AK324" s="315"/>
      <c r="AL324" s="315"/>
      <c r="AM324" s="315"/>
      <c r="AN324" s="315"/>
      <c r="AO324" s="315"/>
      <c r="AP324" s="315"/>
    </row>
    <row r="325" spans="17:42" s="283" customFormat="1" x14ac:dyDescent="0.2">
      <c r="Q325" s="315"/>
      <c r="R325" s="315"/>
      <c r="S325" s="315"/>
      <c r="T325" s="315"/>
      <c r="U325" s="315"/>
      <c r="V325" s="315"/>
      <c r="W325" s="315"/>
      <c r="X325" s="315"/>
      <c r="Y325" s="315"/>
      <c r="Z325" s="315"/>
      <c r="AA325" s="315"/>
      <c r="AB325" s="315"/>
      <c r="AC325" s="315"/>
      <c r="AD325" s="315"/>
      <c r="AE325" s="315"/>
      <c r="AF325" s="315"/>
      <c r="AG325" s="315"/>
      <c r="AH325" s="315"/>
      <c r="AI325" s="315"/>
      <c r="AJ325" s="315"/>
      <c r="AK325" s="315"/>
      <c r="AL325" s="315"/>
      <c r="AM325" s="315"/>
      <c r="AN325" s="315"/>
      <c r="AO325" s="315"/>
      <c r="AP325" s="315"/>
    </row>
    <row r="326" spans="17:42" s="283" customFormat="1" x14ac:dyDescent="0.2">
      <c r="Q326" s="315"/>
      <c r="R326" s="315"/>
      <c r="S326" s="315"/>
      <c r="T326" s="315"/>
      <c r="U326" s="315"/>
      <c r="V326" s="315"/>
      <c r="W326" s="315"/>
      <c r="X326" s="315"/>
      <c r="Y326" s="315"/>
      <c r="Z326" s="315"/>
      <c r="AA326" s="315"/>
      <c r="AB326" s="315"/>
      <c r="AC326" s="315"/>
      <c r="AD326" s="315"/>
      <c r="AE326" s="315"/>
      <c r="AF326" s="315"/>
      <c r="AG326" s="315"/>
      <c r="AH326" s="315"/>
      <c r="AI326" s="315"/>
      <c r="AJ326" s="315"/>
      <c r="AK326" s="315"/>
      <c r="AL326" s="315"/>
      <c r="AM326" s="315"/>
      <c r="AN326" s="315"/>
      <c r="AO326" s="315"/>
      <c r="AP326" s="315"/>
    </row>
    <row r="327" spans="17:42" s="283" customFormat="1" x14ac:dyDescent="0.2">
      <c r="Q327" s="315"/>
      <c r="R327" s="315"/>
      <c r="S327" s="315"/>
      <c r="T327" s="315"/>
      <c r="U327" s="315"/>
      <c r="V327" s="315"/>
      <c r="W327" s="315"/>
      <c r="X327" s="315"/>
      <c r="Y327" s="315"/>
      <c r="Z327" s="315"/>
      <c r="AA327" s="315"/>
      <c r="AB327" s="315"/>
      <c r="AC327" s="315"/>
      <c r="AD327" s="315"/>
      <c r="AE327" s="315"/>
      <c r="AF327" s="315"/>
      <c r="AG327" s="315"/>
      <c r="AH327" s="315"/>
      <c r="AI327" s="315"/>
      <c r="AJ327" s="315"/>
      <c r="AK327" s="315"/>
      <c r="AL327" s="315"/>
      <c r="AM327" s="315"/>
      <c r="AN327" s="315"/>
      <c r="AO327" s="315"/>
      <c r="AP327" s="315"/>
    </row>
    <row r="328" spans="17:42" s="283" customFormat="1" x14ac:dyDescent="0.2">
      <c r="Q328" s="315"/>
      <c r="R328" s="315"/>
      <c r="S328" s="315"/>
      <c r="T328" s="315"/>
      <c r="U328" s="315"/>
      <c r="V328" s="315"/>
      <c r="W328" s="315"/>
      <c r="X328" s="315"/>
      <c r="Y328" s="315"/>
      <c r="Z328" s="315"/>
      <c r="AA328" s="315"/>
      <c r="AB328" s="315"/>
      <c r="AC328" s="315"/>
      <c r="AD328" s="315"/>
      <c r="AE328" s="315"/>
      <c r="AF328" s="315"/>
      <c r="AG328" s="315"/>
      <c r="AH328" s="315"/>
      <c r="AI328" s="315"/>
      <c r="AJ328" s="315"/>
      <c r="AK328" s="315"/>
      <c r="AL328" s="315"/>
      <c r="AM328" s="315"/>
      <c r="AN328" s="315"/>
      <c r="AO328" s="315"/>
      <c r="AP328" s="315"/>
    </row>
    <row r="329" spans="17:42" s="283" customFormat="1" x14ac:dyDescent="0.2">
      <c r="Q329" s="315"/>
      <c r="R329" s="315"/>
      <c r="S329" s="315"/>
      <c r="T329" s="315"/>
      <c r="U329" s="315"/>
      <c r="V329" s="315"/>
      <c r="W329" s="315"/>
      <c r="X329" s="315"/>
      <c r="Y329" s="315"/>
      <c r="Z329" s="315"/>
      <c r="AA329" s="315"/>
      <c r="AB329" s="315"/>
      <c r="AC329" s="315"/>
      <c r="AD329" s="315"/>
      <c r="AE329" s="315"/>
      <c r="AF329" s="315"/>
      <c r="AG329" s="315"/>
      <c r="AH329" s="315"/>
      <c r="AI329" s="315"/>
      <c r="AJ329" s="315"/>
      <c r="AK329" s="315"/>
      <c r="AL329" s="315"/>
      <c r="AM329" s="315"/>
      <c r="AN329" s="315"/>
      <c r="AO329" s="315"/>
      <c r="AP329" s="315"/>
    </row>
    <row r="330" spans="17:42" s="283" customFormat="1" x14ac:dyDescent="0.2">
      <c r="Q330" s="315"/>
      <c r="R330" s="315"/>
      <c r="S330" s="315"/>
      <c r="T330" s="315"/>
      <c r="U330" s="315"/>
      <c r="V330" s="315"/>
      <c r="W330" s="315"/>
      <c r="X330" s="315"/>
      <c r="Y330" s="315"/>
      <c r="Z330" s="315"/>
      <c r="AA330" s="315"/>
      <c r="AB330" s="315"/>
      <c r="AC330" s="315"/>
      <c r="AD330" s="315"/>
      <c r="AE330" s="315"/>
      <c r="AF330" s="315"/>
      <c r="AG330" s="315"/>
      <c r="AH330" s="315"/>
      <c r="AI330" s="315"/>
      <c r="AJ330" s="315"/>
      <c r="AK330" s="315"/>
      <c r="AL330" s="315"/>
      <c r="AM330" s="315"/>
      <c r="AN330" s="315"/>
      <c r="AO330" s="315"/>
      <c r="AP330" s="315"/>
    </row>
    <row r="331" spans="17:42" s="283" customFormat="1" x14ac:dyDescent="0.2">
      <c r="Q331" s="315"/>
      <c r="R331" s="315"/>
      <c r="S331" s="315"/>
      <c r="T331" s="315"/>
      <c r="U331" s="315"/>
      <c r="V331" s="315"/>
      <c r="W331" s="315"/>
      <c r="X331" s="315"/>
      <c r="Y331" s="315"/>
      <c r="Z331" s="315"/>
      <c r="AA331" s="315"/>
      <c r="AB331" s="315"/>
      <c r="AC331" s="315"/>
      <c r="AD331" s="315"/>
      <c r="AE331" s="315"/>
      <c r="AF331" s="315"/>
      <c r="AG331" s="315"/>
      <c r="AH331" s="315"/>
      <c r="AI331" s="315"/>
      <c r="AJ331" s="315"/>
      <c r="AK331" s="315"/>
      <c r="AL331" s="315"/>
      <c r="AM331" s="315"/>
      <c r="AN331" s="315"/>
      <c r="AO331" s="315"/>
      <c r="AP331" s="315"/>
    </row>
    <row r="332" spans="17:42" s="283" customFormat="1" x14ac:dyDescent="0.2">
      <c r="Q332" s="315"/>
      <c r="R332" s="315"/>
      <c r="S332" s="315"/>
      <c r="T332" s="315"/>
      <c r="U332" s="315"/>
      <c r="V332" s="315"/>
      <c r="W332" s="315"/>
      <c r="X332" s="315"/>
      <c r="Y332" s="315"/>
      <c r="Z332" s="315"/>
      <c r="AA332" s="315"/>
      <c r="AB332" s="315"/>
      <c r="AC332" s="315"/>
      <c r="AD332" s="315"/>
      <c r="AE332" s="315"/>
      <c r="AF332" s="315"/>
      <c r="AG332" s="315"/>
      <c r="AH332" s="315"/>
      <c r="AI332" s="315"/>
      <c r="AJ332" s="315"/>
      <c r="AK332" s="315"/>
      <c r="AL332" s="315"/>
      <c r="AM332" s="315"/>
      <c r="AN332" s="315"/>
      <c r="AO332" s="315"/>
      <c r="AP332" s="315"/>
    </row>
    <row r="333" spans="17:42" s="283" customFormat="1" x14ac:dyDescent="0.2">
      <c r="Q333" s="315"/>
      <c r="R333" s="315"/>
      <c r="S333" s="315"/>
      <c r="T333" s="315"/>
      <c r="U333" s="315"/>
      <c r="V333" s="315"/>
      <c r="W333" s="315"/>
      <c r="X333" s="315"/>
      <c r="Y333" s="315"/>
      <c r="Z333" s="315"/>
      <c r="AA333" s="315"/>
      <c r="AB333" s="315"/>
      <c r="AC333" s="315"/>
      <c r="AD333" s="315"/>
      <c r="AE333" s="315"/>
      <c r="AF333" s="315"/>
      <c r="AG333" s="315"/>
      <c r="AH333" s="315"/>
      <c r="AI333" s="315"/>
      <c r="AJ333" s="315"/>
      <c r="AK333" s="315"/>
      <c r="AL333" s="315"/>
      <c r="AM333" s="315"/>
      <c r="AN333" s="315"/>
      <c r="AO333" s="315"/>
      <c r="AP333" s="315"/>
    </row>
    <row r="334" spans="17:42" s="283" customFormat="1" x14ac:dyDescent="0.2">
      <c r="Q334" s="315"/>
      <c r="R334" s="315"/>
      <c r="S334" s="315"/>
      <c r="T334" s="315"/>
      <c r="U334" s="315"/>
      <c r="V334" s="315"/>
      <c r="W334" s="315"/>
      <c r="X334" s="315"/>
      <c r="Y334" s="315"/>
      <c r="Z334" s="315"/>
      <c r="AA334" s="315"/>
      <c r="AB334" s="315"/>
      <c r="AC334" s="315"/>
      <c r="AD334" s="315"/>
      <c r="AE334" s="315"/>
      <c r="AF334" s="315"/>
      <c r="AG334" s="315"/>
      <c r="AH334" s="315"/>
      <c r="AI334" s="315"/>
      <c r="AJ334" s="315"/>
      <c r="AK334" s="315"/>
      <c r="AL334" s="315"/>
      <c r="AM334" s="315"/>
      <c r="AN334" s="315"/>
      <c r="AO334" s="315"/>
      <c r="AP334" s="315"/>
    </row>
    <row r="335" spans="17:42" s="283" customFormat="1" x14ac:dyDescent="0.2">
      <c r="Q335" s="315"/>
      <c r="R335" s="315"/>
      <c r="S335" s="315"/>
      <c r="T335" s="315"/>
      <c r="U335" s="315"/>
      <c r="V335" s="315"/>
      <c r="W335" s="315"/>
      <c r="X335" s="315"/>
      <c r="Y335" s="315"/>
      <c r="Z335" s="315"/>
      <c r="AA335" s="315"/>
      <c r="AB335" s="315"/>
      <c r="AC335" s="315"/>
      <c r="AD335" s="315"/>
      <c r="AE335" s="315"/>
      <c r="AF335" s="315"/>
      <c r="AG335" s="315"/>
      <c r="AH335" s="315"/>
      <c r="AI335" s="315"/>
      <c r="AJ335" s="315"/>
      <c r="AK335" s="315"/>
      <c r="AL335" s="315"/>
      <c r="AM335" s="315"/>
      <c r="AN335" s="315"/>
      <c r="AO335" s="315"/>
      <c r="AP335" s="315"/>
    </row>
    <row r="336" spans="17:42" s="283" customFormat="1" x14ac:dyDescent="0.2">
      <c r="Q336" s="315"/>
      <c r="R336" s="315"/>
      <c r="S336" s="315"/>
      <c r="T336" s="315"/>
      <c r="U336" s="315"/>
      <c r="V336" s="315"/>
      <c r="W336" s="315"/>
      <c r="X336" s="315"/>
      <c r="Y336" s="315"/>
      <c r="Z336" s="315"/>
      <c r="AA336" s="315"/>
      <c r="AB336" s="315"/>
      <c r="AC336" s="315"/>
      <c r="AD336" s="315"/>
      <c r="AE336" s="315"/>
      <c r="AF336" s="315"/>
      <c r="AG336" s="315"/>
      <c r="AH336" s="315"/>
      <c r="AI336" s="315"/>
      <c r="AJ336" s="315"/>
      <c r="AK336" s="315"/>
      <c r="AL336" s="315"/>
      <c r="AM336" s="315"/>
      <c r="AN336" s="315"/>
      <c r="AO336" s="315"/>
      <c r="AP336" s="315"/>
    </row>
    <row r="337" spans="17:42" s="283" customFormat="1" x14ac:dyDescent="0.2">
      <c r="Q337" s="315"/>
      <c r="R337" s="315"/>
      <c r="S337" s="315"/>
      <c r="T337" s="315"/>
      <c r="U337" s="315"/>
      <c r="V337" s="315"/>
      <c r="W337" s="315"/>
      <c r="X337" s="315"/>
      <c r="Y337" s="315"/>
      <c r="Z337" s="315"/>
      <c r="AA337" s="315"/>
      <c r="AB337" s="315"/>
      <c r="AC337" s="315"/>
      <c r="AD337" s="315"/>
      <c r="AE337" s="315"/>
      <c r="AF337" s="315"/>
      <c r="AG337" s="315"/>
      <c r="AH337" s="315"/>
      <c r="AI337" s="315"/>
      <c r="AJ337" s="315"/>
      <c r="AK337" s="315"/>
      <c r="AL337" s="315"/>
      <c r="AM337" s="315"/>
      <c r="AN337" s="315"/>
      <c r="AO337" s="315"/>
      <c r="AP337" s="315"/>
    </row>
    <row r="338" spans="17:42" s="283" customFormat="1" x14ac:dyDescent="0.2">
      <c r="Q338" s="315"/>
      <c r="R338" s="315"/>
      <c r="S338" s="315"/>
      <c r="T338" s="315"/>
      <c r="U338" s="315"/>
      <c r="V338" s="315"/>
      <c r="W338" s="315"/>
      <c r="X338" s="315"/>
      <c r="Y338" s="315"/>
      <c r="Z338" s="315"/>
      <c r="AA338" s="315"/>
      <c r="AB338" s="315"/>
      <c r="AC338" s="315"/>
      <c r="AD338" s="315"/>
      <c r="AE338" s="315"/>
      <c r="AF338" s="315"/>
      <c r="AG338" s="315"/>
      <c r="AH338" s="315"/>
      <c r="AI338" s="315"/>
      <c r="AJ338" s="315"/>
      <c r="AK338" s="315"/>
      <c r="AL338" s="315"/>
      <c r="AM338" s="315"/>
      <c r="AN338" s="315"/>
      <c r="AO338" s="315"/>
      <c r="AP338" s="315"/>
    </row>
    <row r="339" spans="17:42" s="283" customFormat="1" x14ac:dyDescent="0.2">
      <c r="Q339" s="315"/>
      <c r="R339" s="315"/>
      <c r="S339" s="315"/>
      <c r="T339" s="315"/>
      <c r="U339" s="315"/>
      <c r="V339" s="315"/>
      <c r="W339" s="315"/>
      <c r="X339" s="315"/>
      <c r="Y339" s="315"/>
      <c r="Z339" s="315"/>
      <c r="AA339" s="315"/>
      <c r="AB339" s="315"/>
      <c r="AC339" s="315"/>
      <c r="AD339" s="315"/>
      <c r="AE339" s="315"/>
      <c r="AF339" s="315"/>
      <c r="AG339" s="315"/>
      <c r="AH339" s="315"/>
      <c r="AI339" s="315"/>
      <c r="AJ339" s="315"/>
      <c r="AK339" s="315"/>
      <c r="AL339" s="315"/>
      <c r="AM339" s="315"/>
      <c r="AN339" s="315"/>
      <c r="AO339" s="315"/>
      <c r="AP339" s="315"/>
    </row>
    <row r="340" spans="17:42" s="283" customFormat="1" x14ac:dyDescent="0.2">
      <c r="Q340" s="315"/>
      <c r="R340" s="315"/>
      <c r="S340" s="315"/>
      <c r="T340" s="315"/>
      <c r="U340" s="315"/>
      <c r="V340" s="315"/>
      <c r="W340" s="315"/>
      <c r="X340" s="315"/>
      <c r="Y340" s="315"/>
      <c r="Z340" s="315"/>
      <c r="AA340" s="315"/>
      <c r="AB340" s="315"/>
      <c r="AC340" s="315"/>
      <c r="AD340" s="315"/>
      <c r="AE340" s="315"/>
      <c r="AF340" s="315"/>
      <c r="AG340" s="315"/>
      <c r="AH340" s="315"/>
      <c r="AI340" s="315"/>
      <c r="AJ340" s="315"/>
      <c r="AK340" s="315"/>
      <c r="AL340" s="315"/>
      <c r="AM340" s="315"/>
      <c r="AN340" s="315"/>
      <c r="AO340" s="315"/>
      <c r="AP340" s="315"/>
    </row>
    <row r="341" spans="17:42" s="283" customFormat="1" x14ac:dyDescent="0.2">
      <c r="Q341" s="315"/>
      <c r="R341" s="315"/>
      <c r="S341" s="315"/>
      <c r="T341" s="315"/>
      <c r="U341" s="315"/>
      <c r="V341" s="315"/>
      <c r="W341" s="315"/>
      <c r="X341" s="315"/>
      <c r="Y341" s="315"/>
      <c r="Z341" s="315"/>
      <c r="AA341" s="315"/>
      <c r="AB341" s="315"/>
      <c r="AC341" s="315"/>
      <c r="AD341" s="315"/>
      <c r="AE341" s="315"/>
      <c r="AF341" s="315"/>
      <c r="AG341" s="315"/>
      <c r="AH341" s="315"/>
      <c r="AI341" s="315"/>
      <c r="AJ341" s="315"/>
      <c r="AK341" s="315"/>
      <c r="AL341" s="315"/>
      <c r="AM341" s="315"/>
      <c r="AN341" s="315"/>
      <c r="AO341" s="315"/>
      <c r="AP341" s="315"/>
    </row>
    <row r="342" spans="17:42" s="283" customFormat="1" x14ac:dyDescent="0.2">
      <c r="Q342" s="315"/>
      <c r="R342" s="315"/>
      <c r="S342" s="315"/>
      <c r="T342" s="315"/>
      <c r="U342" s="315"/>
      <c r="V342" s="315"/>
      <c r="W342" s="315"/>
      <c r="X342" s="315"/>
      <c r="Y342" s="315"/>
      <c r="Z342" s="315"/>
      <c r="AA342" s="315"/>
      <c r="AB342" s="315"/>
      <c r="AC342" s="315"/>
      <c r="AD342" s="315"/>
      <c r="AE342" s="315"/>
      <c r="AF342" s="315"/>
      <c r="AG342" s="315"/>
      <c r="AH342" s="315"/>
      <c r="AI342" s="315"/>
      <c r="AJ342" s="315"/>
      <c r="AK342" s="315"/>
      <c r="AL342" s="315"/>
      <c r="AM342" s="315"/>
      <c r="AN342" s="315"/>
      <c r="AO342" s="315"/>
      <c r="AP342" s="315"/>
    </row>
    <row r="343" spans="17:42" s="283" customFormat="1" x14ac:dyDescent="0.2">
      <c r="Q343" s="315"/>
      <c r="R343" s="315"/>
      <c r="S343" s="315"/>
      <c r="T343" s="315"/>
      <c r="U343" s="315"/>
      <c r="V343" s="315"/>
      <c r="W343" s="315"/>
      <c r="X343" s="315"/>
      <c r="Y343" s="315"/>
      <c r="Z343" s="315"/>
      <c r="AA343" s="315"/>
      <c r="AB343" s="315"/>
      <c r="AC343" s="315"/>
      <c r="AD343" s="315"/>
      <c r="AE343" s="315"/>
      <c r="AF343" s="315"/>
      <c r="AG343" s="315"/>
      <c r="AH343" s="315"/>
      <c r="AI343" s="315"/>
      <c r="AJ343" s="315"/>
      <c r="AK343" s="315"/>
      <c r="AL343" s="315"/>
      <c r="AM343" s="315"/>
      <c r="AN343" s="315"/>
      <c r="AO343" s="315"/>
      <c r="AP343" s="315"/>
    </row>
    <row r="344" spans="17:42" s="283" customFormat="1" x14ac:dyDescent="0.2">
      <c r="Q344" s="315"/>
      <c r="R344" s="315"/>
      <c r="S344" s="315"/>
      <c r="T344" s="315"/>
      <c r="U344" s="315"/>
      <c r="V344" s="315"/>
      <c r="W344" s="315"/>
      <c r="X344" s="315"/>
      <c r="Y344" s="315"/>
      <c r="Z344" s="315"/>
      <c r="AA344" s="315"/>
      <c r="AB344" s="315"/>
      <c r="AC344" s="315"/>
      <c r="AD344" s="315"/>
      <c r="AE344" s="315"/>
      <c r="AF344" s="315"/>
      <c r="AG344" s="315"/>
      <c r="AH344" s="315"/>
      <c r="AI344" s="315"/>
      <c r="AJ344" s="315"/>
      <c r="AK344" s="315"/>
      <c r="AL344" s="315"/>
      <c r="AM344" s="315"/>
      <c r="AN344" s="315"/>
      <c r="AO344" s="315"/>
      <c r="AP344" s="315"/>
    </row>
    <row r="345" spans="17:42" s="283" customFormat="1" x14ac:dyDescent="0.2">
      <c r="Q345" s="315"/>
      <c r="R345" s="315"/>
      <c r="S345" s="315"/>
      <c r="T345" s="315"/>
      <c r="U345" s="315"/>
      <c r="V345" s="315"/>
      <c r="W345" s="315"/>
      <c r="X345" s="315"/>
      <c r="Y345" s="315"/>
      <c r="Z345" s="315"/>
      <c r="AA345" s="315"/>
      <c r="AB345" s="315"/>
      <c r="AC345" s="315"/>
      <c r="AD345" s="315"/>
      <c r="AE345" s="315"/>
      <c r="AF345" s="315"/>
      <c r="AG345" s="315"/>
      <c r="AH345" s="315"/>
      <c r="AI345" s="315"/>
      <c r="AJ345" s="315"/>
      <c r="AK345" s="315"/>
      <c r="AL345" s="315"/>
      <c r="AM345" s="315"/>
      <c r="AN345" s="315"/>
      <c r="AO345" s="315"/>
      <c r="AP345" s="315"/>
    </row>
    <row r="346" spans="17:42" s="283" customFormat="1" x14ac:dyDescent="0.2">
      <c r="Q346" s="315"/>
      <c r="R346" s="315"/>
      <c r="S346" s="315"/>
      <c r="T346" s="315"/>
      <c r="U346" s="315"/>
      <c r="V346" s="315"/>
      <c r="W346" s="315"/>
      <c r="X346" s="315"/>
      <c r="Y346" s="315"/>
      <c r="Z346" s="315"/>
      <c r="AA346" s="315"/>
      <c r="AB346" s="315"/>
      <c r="AC346" s="315"/>
      <c r="AD346" s="315"/>
      <c r="AE346" s="315"/>
      <c r="AF346" s="315"/>
      <c r="AG346" s="315"/>
      <c r="AH346" s="315"/>
      <c r="AI346" s="315"/>
      <c r="AJ346" s="315"/>
      <c r="AK346" s="315"/>
      <c r="AL346" s="315"/>
      <c r="AM346" s="315"/>
      <c r="AN346" s="315"/>
      <c r="AO346" s="315"/>
      <c r="AP346" s="315"/>
    </row>
    <row r="347" spans="17:42" s="283" customFormat="1" x14ac:dyDescent="0.2">
      <c r="Q347" s="315"/>
      <c r="R347" s="315"/>
      <c r="S347" s="315"/>
      <c r="T347" s="315"/>
      <c r="U347" s="315"/>
      <c r="V347" s="315"/>
      <c r="W347" s="315"/>
      <c r="X347" s="315"/>
      <c r="Y347" s="315"/>
      <c r="Z347" s="315"/>
      <c r="AA347" s="315"/>
      <c r="AB347" s="315"/>
      <c r="AC347" s="315"/>
      <c r="AD347" s="315"/>
      <c r="AE347" s="315"/>
      <c r="AF347" s="315"/>
      <c r="AG347" s="315"/>
      <c r="AH347" s="315"/>
      <c r="AI347" s="315"/>
      <c r="AJ347" s="315"/>
      <c r="AK347" s="315"/>
      <c r="AL347" s="315"/>
      <c r="AM347" s="315"/>
      <c r="AN347" s="315"/>
      <c r="AO347" s="315"/>
      <c r="AP347" s="315"/>
    </row>
    <row r="348" spans="17:42" s="283" customFormat="1" x14ac:dyDescent="0.2">
      <c r="Q348" s="315"/>
      <c r="R348" s="315"/>
      <c r="S348" s="315"/>
      <c r="T348" s="315"/>
      <c r="U348" s="315"/>
      <c r="V348" s="315"/>
      <c r="W348" s="315"/>
      <c r="X348" s="315"/>
      <c r="Y348" s="315"/>
      <c r="Z348" s="315"/>
      <c r="AA348" s="315"/>
      <c r="AB348" s="315"/>
      <c r="AC348" s="315"/>
      <c r="AD348" s="315"/>
      <c r="AE348" s="315"/>
      <c r="AF348" s="315"/>
      <c r="AG348" s="315"/>
      <c r="AH348" s="315"/>
      <c r="AI348" s="315"/>
      <c r="AJ348" s="315"/>
      <c r="AK348" s="315"/>
      <c r="AL348" s="315"/>
      <c r="AM348" s="315"/>
      <c r="AN348" s="315"/>
      <c r="AO348" s="315"/>
      <c r="AP348" s="315"/>
    </row>
    <row r="349" spans="17:42" s="283" customFormat="1" x14ac:dyDescent="0.2">
      <c r="Q349" s="315"/>
      <c r="R349" s="315"/>
      <c r="S349" s="315"/>
      <c r="T349" s="315"/>
      <c r="U349" s="315"/>
      <c r="V349" s="315"/>
      <c r="W349" s="315"/>
      <c r="X349" s="315"/>
      <c r="Y349" s="315"/>
      <c r="Z349" s="315"/>
      <c r="AA349" s="315"/>
      <c r="AB349" s="315"/>
      <c r="AC349" s="315"/>
      <c r="AD349" s="315"/>
      <c r="AE349" s="315"/>
      <c r="AF349" s="315"/>
      <c r="AG349" s="315"/>
      <c r="AH349" s="315"/>
      <c r="AI349" s="315"/>
      <c r="AJ349" s="315"/>
      <c r="AK349" s="315"/>
      <c r="AL349" s="315"/>
      <c r="AM349" s="315"/>
      <c r="AN349" s="315"/>
      <c r="AO349" s="315"/>
      <c r="AP349" s="315"/>
    </row>
    <row r="350" spans="17:42" s="283" customFormat="1" x14ac:dyDescent="0.2">
      <c r="Q350" s="315"/>
      <c r="R350" s="315"/>
      <c r="S350" s="315"/>
      <c r="T350" s="315"/>
      <c r="U350" s="315"/>
      <c r="V350" s="315"/>
      <c r="W350" s="315"/>
      <c r="X350" s="315"/>
      <c r="Y350" s="315"/>
      <c r="Z350" s="315"/>
      <c r="AA350" s="315"/>
      <c r="AB350" s="315"/>
      <c r="AC350" s="315"/>
      <c r="AD350" s="315"/>
      <c r="AE350" s="315"/>
      <c r="AF350" s="315"/>
      <c r="AG350" s="315"/>
      <c r="AH350" s="315"/>
      <c r="AI350" s="315"/>
      <c r="AJ350" s="315"/>
      <c r="AK350" s="315"/>
      <c r="AL350" s="315"/>
      <c r="AM350" s="315"/>
      <c r="AN350" s="315"/>
      <c r="AO350" s="315"/>
      <c r="AP350" s="315"/>
    </row>
    <row r="351" spans="17:42" s="283" customFormat="1" x14ac:dyDescent="0.2">
      <c r="Q351" s="315"/>
      <c r="R351" s="315"/>
      <c r="S351" s="315"/>
      <c r="T351" s="315"/>
      <c r="U351" s="315"/>
      <c r="V351" s="315"/>
      <c r="W351" s="315"/>
      <c r="X351" s="315"/>
      <c r="Y351" s="315"/>
      <c r="Z351" s="315"/>
      <c r="AA351" s="315"/>
      <c r="AB351" s="315"/>
      <c r="AC351" s="315"/>
      <c r="AD351" s="315"/>
      <c r="AE351" s="315"/>
      <c r="AF351" s="315"/>
      <c r="AG351" s="315"/>
      <c r="AH351" s="315"/>
      <c r="AI351" s="315"/>
      <c r="AJ351" s="315"/>
      <c r="AK351" s="315"/>
      <c r="AL351" s="315"/>
      <c r="AM351" s="315"/>
      <c r="AN351" s="315"/>
      <c r="AO351" s="315"/>
      <c r="AP351" s="315"/>
    </row>
    <row r="352" spans="17:42" s="283" customFormat="1" x14ac:dyDescent="0.2">
      <c r="Q352" s="315"/>
      <c r="R352" s="315"/>
      <c r="S352" s="315"/>
      <c r="T352" s="315"/>
      <c r="U352" s="315"/>
      <c r="V352" s="315"/>
      <c r="W352" s="315"/>
      <c r="X352" s="315"/>
      <c r="Y352" s="315"/>
      <c r="Z352" s="315"/>
      <c r="AA352" s="315"/>
      <c r="AB352" s="315"/>
      <c r="AC352" s="315"/>
      <c r="AD352" s="315"/>
      <c r="AE352" s="315"/>
      <c r="AF352" s="315"/>
      <c r="AG352" s="315"/>
      <c r="AH352" s="315"/>
      <c r="AI352" s="315"/>
      <c r="AJ352" s="315"/>
      <c r="AK352" s="315"/>
      <c r="AL352" s="315"/>
      <c r="AM352" s="315"/>
      <c r="AN352" s="315"/>
      <c r="AO352" s="315"/>
      <c r="AP352" s="315"/>
    </row>
    <row r="353" spans="17:42" s="283" customFormat="1" x14ac:dyDescent="0.2">
      <c r="Q353" s="315"/>
      <c r="R353" s="315"/>
      <c r="S353" s="315"/>
      <c r="T353" s="315"/>
      <c r="U353" s="315"/>
      <c r="V353" s="315"/>
      <c r="W353" s="315"/>
      <c r="X353" s="315"/>
      <c r="Y353" s="315"/>
      <c r="Z353" s="315"/>
      <c r="AA353" s="315"/>
      <c r="AB353" s="315"/>
      <c r="AC353" s="315"/>
      <c r="AD353" s="315"/>
      <c r="AE353" s="315"/>
      <c r="AF353" s="315"/>
      <c r="AG353" s="315"/>
      <c r="AH353" s="315"/>
      <c r="AI353" s="315"/>
      <c r="AJ353" s="315"/>
      <c r="AK353" s="315"/>
      <c r="AL353" s="315"/>
      <c r="AM353" s="315"/>
      <c r="AN353" s="315"/>
      <c r="AO353" s="315"/>
      <c r="AP353" s="315"/>
    </row>
    <row r="354" spans="17:42" s="283" customFormat="1" x14ac:dyDescent="0.2">
      <c r="Q354" s="315"/>
      <c r="R354" s="315"/>
      <c r="S354" s="315"/>
      <c r="T354" s="315"/>
      <c r="U354" s="315"/>
      <c r="V354" s="315"/>
      <c r="W354" s="315"/>
      <c r="X354" s="315"/>
      <c r="Y354" s="315"/>
      <c r="Z354" s="315"/>
      <c r="AA354" s="315"/>
      <c r="AB354" s="315"/>
      <c r="AC354" s="315"/>
      <c r="AD354" s="315"/>
      <c r="AE354" s="315"/>
      <c r="AF354" s="315"/>
      <c r="AG354" s="315"/>
      <c r="AH354" s="315"/>
      <c r="AI354" s="315"/>
      <c r="AJ354" s="315"/>
      <c r="AK354" s="315"/>
      <c r="AL354" s="315"/>
      <c r="AM354" s="315"/>
      <c r="AN354" s="315"/>
      <c r="AO354" s="315"/>
      <c r="AP354" s="315"/>
    </row>
    <row r="355" spans="17:42" s="283" customFormat="1" x14ac:dyDescent="0.2">
      <c r="Q355" s="315"/>
      <c r="R355" s="315"/>
      <c r="S355" s="315"/>
      <c r="T355" s="315"/>
      <c r="U355" s="315"/>
      <c r="V355" s="315"/>
      <c r="W355" s="315"/>
      <c r="X355" s="315"/>
      <c r="Y355" s="315"/>
      <c r="Z355" s="315"/>
      <c r="AA355" s="315"/>
      <c r="AB355" s="315"/>
      <c r="AC355" s="315"/>
      <c r="AD355" s="315"/>
      <c r="AE355" s="315"/>
      <c r="AF355" s="315"/>
      <c r="AG355" s="315"/>
      <c r="AH355" s="315"/>
      <c r="AI355" s="315"/>
      <c r="AJ355" s="315"/>
      <c r="AK355" s="315"/>
      <c r="AL355" s="315"/>
      <c r="AM355" s="315"/>
      <c r="AN355" s="315"/>
      <c r="AO355" s="315"/>
      <c r="AP355" s="315"/>
    </row>
    <row r="356" spans="17:42" s="283" customFormat="1" x14ac:dyDescent="0.2">
      <c r="Q356" s="315"/>
      <c r="R356" s="315"/>
      <c r="S356" s="315"/>
      <c r="T356" s="315"/>
      <c r="U356" s="315"/>
      <c r="V356" s="315"/>
      <c r="W356" s="315"/>
      <c r="X356" s="315"/>
      <c r="Y356" s="315"/>
      <c r="Z356" s="315"/>
      <c r="AA356" s="315"/>
      <c r="AB356" s="315"/>
      <c r="AC356" s="315"/>
      <c r="AD356" s="315"/>
      <c r="AE356" s="315"/>
      <c r="AF356" s="315"/>
      <c r="AG356" s="315"/>
      <c r="AH356" s="315"/>
      <c r="AI356" s="315"/>
      <c r="AJ356" s="315"/>
      <c r="AK356" s="315"/>
      <c r="AL356" s="315"/>
      <c r="AM356" s="315"/>
      <c r="AN356" s="315"/>
      <c r="AO356" s="315"/>
      <c r="AP356" s="315"/>
    </row>
    <row r="357" spans="17:42" s="283" customFormat="1" x14ac:dyDescent="0.2">
      <c r="Q357" s="315"/>
      <c r="R357" s="315"/>
      <c r="S357" s="315"/>
      <c r="T357" s="315"/>
      <c r="U357" s="315"/>
      <c r="V357" s="315"/>
      <c r="W357" s="315"/>
      <c r="X357" s="315"/>
      <c r="Y357" s="315"/>
      <c r="Z357" s="315"/>
      <c r="AA357" s="315"/>
      <c r="AB357" s="315"/>
      <c r="AC357" s="315"/>
      <c r="AD357" s="315"/>
      <c r="AE357" s="315"/>
      <c r="AF357" s="315"/>
      <c r="AG357" s="315"/>
      <c r="AH357" s="315"/>
      <c r="AI357" s="315"/>
      <c r="AJ357" s="315"/>
      <c r="AK357" s="315"/>
      <c r="AL357" s="315"/>
      <c r="AM357" s="315"/>
      <c r="AN357" s="315"/>
      <c r="AO357" s="315"/>
      <c r="AP357" s="315"/>
    </row>
    <row r="358" spans="17:42" s="283" customFormat="1" x14ac:dyDescent="0.2">
      <c r="Q358" s="315"/>
      <c r="R358" s="315"/>
      <c r="S358" s="315"/>
      <c r="T358" s="315"/>
      <c r="U358" s="315"/>
      <c r="V358" s="315"/>
      <c r="W358" s="315"/>
      <c r="X358" s="315"/>
      <c r="Y358" s="315"/>
      <c r="Z358" s="315"/>
      <c r="AA358" s="315"/>
      <c r="AB358" s="315"/>
      <c r="AC358" s="315"/>
      <c r="AD358" s="315"/>
      <c r="AE358" s="315"/>
      <c r="AF358" s="315"/>
      <c r="AG358" s="315"/>
      <c r="AH358" s="315"/>
      <c r="AI358" s="315"/>
      <c r="AJ358" s="315"/>
      <c r="AK358" s="315"/>
      <c r="AL358" s="315"/>
      <c r="AM358" s="315"/>
      <c r="AN358" s="315"/>
      <c r="AO358" s="315"/>
      <c r="AP358" s="315"/>
    </row>
    <row r="359" spans="17:42" s="283" customFormat="1" x14ac:dyDescent="0.2">
      <c r="Q359" s="315"/>
      <c r="R359" s="315"/>
      <c r="S359" s="315"/>
      <c r="T359" s="315"/>
      <c r="U359" s="315"/>
      <c r="V359" s="315"/>
      <c r="W359" s="315"/>
      <c r="X359" s="315"/>
      <c r="Y359" s="315"/>
      <c r="Z359" s="315"/>
      <c r="AA359" s="315"/>
      <c r="AB359" s="315"/>
      <c r="AC359" s="315"/>
      <c r="AD359" s="315"/>
      <c r="AE359" s="315"/>
      <c r="AF359" s="315"/>
      <c r="AG359" s="315"/>
      <c r="AH359" s="315"/>
      <c r="AI359" s="315"/>
      <c r="AJ359" s="315"/>
      <c r="AK359" s="315"/>
      <c r="AL359" s="315"/>
      <c r="AM359" s="315"/>
      <c r="AN359" s="315"/>
      <c r="AO359" s="315"/>
      <c r="AP359" s="315"/>
    </row>
    <row r="360" spans="17:42" s="283" customFormat="1" x14ac:dyDescent="0.2">
      <c r="Q360" s="315"/>
      <c r="R360" s="315"/>
      <c r="S360" s="315"/>
      <c r="T360" s="315"/>
      <c r="U360" s="315"/>
      <c r="V360" s="315"/>
      <c r="W360" s="315"/>
      <c r="X360" s="315"/>
      <c r="Y360" s="315"/>
      <c r="Z360" s="315"/>
      <c r="AA360" s="315"/>
      <c r="AB360" s="315"/>
      <c r="AC360" s="315"/>
      <c r="AD360" s="315"/>
      <c r="AE360" s="315"/>
      <c r="AF360" s="315"/>
      <c r="AG360" s="315"/>
      <c r="AH360" s="315"/>
      <c r="AI360" s="315"/>
      <c r="AJ360" s="315"/>
      <c r="AK360" s="315"/>
      <c r="AL360" s="315"/>
      <c r="AM360" s="315"/>
      <c r="AN360" s="315"/>
      <c r="AO360" s="315"/>
      <c r="AP360" s="315"/>
    </row>
    <row r="361" spans="17:42" s="283" customFormat="1" x14ac:dyDescent="0.2">
      <c r="Q361" s="315"/>
      <c r="R361" s="315"/>
      <c r="S361" s="315"/>
      <c r="T361" s="315"/>
      <c r="U361" s="315"/>
      <c r="V361" s="315"/>
      <c r="W361" s="315"/>
      <c r="X361" s="315"/>
      <c r="Y361" s="315"/>
      <c r="Z361" s="315"/>
      <c r="AA361" s="315"/>
      <c r="AB361" s="315"/>
      <c r="AC361" s="315"/>
      <c r="AD361" s="315"/>
      <c r="AE361" s="315"/>
      <c r="AF361" s="315"/>
      <c r="AG361" s="315"/>
      <c r="AH361" s="315"/>
      <c r="AI361" s="315"/>
      <c r="AJ361" s="315"/>
      <c r="AK361" s="315"/>
      <c r="AL361" s="315"/>
      <c r="AM361" s="315"/>
      <c r="AN361" s="315"/>
      <c r="AO361" s="315"/>
      <c r="AP361" s="315"/>
    </row>
    <row r="362" spans="17:42" s="283" customFormat="1" x14ac:dyDescent="0.2">
      <c r="Q362" s="315"/>
      <c r="R362" s="315"/>
      <c r="S362" s="315"/>
      <c r="T362" s="315"/>
      <c r="U362" s="315"/>
      <c r="V362" s="315"/>
      <c r="W362" s="315"/>
      <c r="X362" s="315"/>
      <c r="Y362" s="315"/>
      <c r="Z362" s="315"/>
      <c r="AA362" s="315"/>
      <c r="AB362" s="315"/>
      <c r="AC362" s="315"/>
      <c r="AD362" s="315"/>
      <c r="AE362" s="315"/>
      <c r="AF362" s="315"/>
      <c r="AG362" s="315"/>
      <c r="AH362" s="315"/>
      <c r="AI362" s="315"/>
      <c r="AJ362" s="315"/>
      <c r="AK362" s="315"/>
      <c r="AL362" s="315"/>
      <c r="AM362" s="315"/>
      <c r="AN362" s="315"/>
      <c r="AO362" s="315"/>
      <c r="AP362" s="315"/>
    </row>
    <row r="363" spans="17:42" s="283" customFormat="1" x14ac:dyDescent="0.2">
      <c r="Q363" s="315"/>
      <c r="R363" s="315"/>
      <c r="S363" s="315"/>
      <c r="T363" s="315"/>
      <c r="U363" s="315"/>
      <c r="V363" s="315"/>
      <c r="W363" s="315"/>
      <c r="X363" s="315"/>
      <c r="Y363" s="315"/>
      <c r="Z363" s="315"/>
      <c r="AA363" s="315"/>
      <c r="AB363" s="315"/>
      <c r="AC363" s="315"/>
      <c r="AD363" s="315"/>
      <c r="AE363" s="315"/>
      <c r="AF363" s="315"/>
      <c r="AG363" s="315"/>
      <c r="AH363" s="315"/>
      <c r="AI363" s="315"/>
      <c r="AJ363" s="315"/>
      <c r="AK363" s="315"/>
      <c r="AL363" s="315"/>
      <c r="AM363" s="315"/>
      <c r="AN363" s="315"/>
      <c r="AO363" s="315"/>
      <c r="AP363" s="315"/>
    </row>
    <row r="364" spans="17:42" s="283" customFormat="1" x14ac:dyDescent="0.2">
      <c r="Q364" s="315"/>
      <c r="R364" s="315"/>
      <c r="S364" s="315"/>
      <c r="T364" s="315"/>
      <c r="U364" s="315"/>
      <c r="V364" s="315"/>
      <c r="W364" s="315"/>
      <c r="X364" s="315"/>
      <c r="Y364" s="315"/>
      <c r="Z364" s="315"/>
      <c r="AA364" s="315"/>
      <c r="AB364" s="315"/>
      <c r="AC364" s="315"/>
      <c r="AD364" s="315"/>
      <c r="AE364" s="315"/>
      <c r="AF364" s="315"/>
      <c r="AG364" s="315"/>
      <c r="AH364" s="315"/>
      <c r="AI364" s="315"/>
      <c r="AJ364" s="315"/>
      <c r="AK364" s="315"/>
      <c r="AL364" s="315"/>
      <c r="AM364" s="315"/>
      <c r="AN364" s="315"/>
      <c r="AO364" s="315"/>
      <c r="AP364" s="315"/>
    </row>
    <row r="365" spans="17:42" s="283" customFormat="1" x14ac:dyDescent="0.2">
      <c r="Q365" s="315"/>
      <c r="R365" s="315"/>
      <c r="S365" s="315"/>
      <c r="T365" s="315"/>
      <c r="U365" s="315"/>
      <c r="V365" s="315"/>
      <c r="W365" s="315"/>
      <c r="X365" s="315"/>
      <c r="Y365" s="315"/>
      <c r="Z365" s="315"/>
      <c r="AA365" s="315"/>
      <c r="AB365" s="315"/>
      <c r="AC365" s="315"/>
      <c r="AD365" s="315"/>
      <c r="AE365" s="315"/>
      <c r="AF365" s="315"/>
      <c r="AG365" s="315"/>
      <c r="AH365" s="315"/>
      <c r="AI365" s="315"/>
      <c r="AJ365" s="315"/>
      <c r="AK365" s="315"/>
      <c r="AL365" s="315"/>
      <c r="AM365" s="315"/>
      <c r="AN365" s="315"/>
      <c r="AO365" s="315"/>
      <c r="AP365" s="315"/>
    </row>
    <row r="366" spans="17:42" s="283" customFormat="1" x14ac:dyDescent="0.2">
      <c r="Q366" s="315"/>
      <c r="R366" s="315"/>
      <c r="S366" s="315"/>
      <c r="T366" s="315"/>
      <c r="U366" s="315"/>
      <c r="V366" s="315"/>
      <c r="W366" s="315"/>
      <c r="X366" s="315"/>
      <c r="Y366" s="315"/>
      <c r="Z366" s="315"/>
      <c r="AA366" s="315"/>
      <c r="AB366" s="315"/>
      <c r="AC366" s="315"/>
      <c r="AD366" s="315"/>
      <c r="AE366" s="315"/>
      <c r="AF366" s="315"/>
      <c r="AG366" s="315"/>
      <c r="AH366" s="315"/>
      <c r="AI366" s="315"/>
      <c r="AJ366" s="315"/>
      <c r="AK366" s="315"/>
      <c r="AL366" s="315"/>
      <c r="AM366" s="315"/>
      <c r="AN366" s="315"/>
      <c r="AO366" s="315"/>
      <c r="AP366" s="315"/>
    </row>
    <row r="367" spans="17:42" s="283" customFormat="1" x14ac:dyDescent="0.2">
      <c r="Q367" s="315"/>
      <c r="R367" s="315"/>
      <c r="S367" s="315"/>
      <c r="T367" s="315"/>
      <c r="U367" s="315"/>
      <c r="V367" s="315"/>
      <c r="W367" s="315"/>
      <c r="X367" s="315"/>
      <c r="Y367" s="315"/>
      <c r="Z367" s="315"/>
      <c r="AA367" s="315"/>
      <c r="AB367" s="315"/>
      <c r="AC367" s="315"/>
      <c r="AD367" s="315"/>
      <c r="AE367" s="315"/>
      <c r="AF367" s="315"/>
      <c r="AG367" s="315"/>
      <c r="AH367" s="315"/>
      <c r="AI367" s="315"/>
      <c r="AJ367" s="315"/>
      <c r="AK367" s="315"/>
      <c r="AL367" s="315"/>
      <c r="AM367" s="315"/>
      <c r="AN367" s="315"/>
      <c r="AO367" s="315"/>
      <c r="AP367" s="315"/>
    </row>
    <row r="368" spans="17:42" s="283" customFormat="1" x14ac:dyDescent="0.2">
      <c r="Q368" s="315"/>
      <c r="R368" s="315"/>
      <c r="S368" s="315"/>
      <c r="T368" s="315"/>
      <c r="U368" s="315"/>
      <c r="V368" s="315"/>
      <c r="W368" s="315"/>
      <c r="X368" s="315"/>
      <c r="Y368" s="315"/>
      <c r="Z368" s="315"/>
      <c r="AA368" s="315"/>
      <c r="AB368" s="315"/>
      <c r="AC368" s="315"/>
      <c r="AD368" s="315"/>
      <c r="AE368" s="315"/>
      <c r="AF368" s="315"/>
      <c r="AG368" s="315"/>
      <c r="AH368" s="315"/>
      <c r="AI368" s="315"/>
      <c r="AJ368" s="315"/>
      <c r="AK368" s="315"/>
      <c r="AL368" s="315"/>
      <c r="AM368" s="315"/>
      <c r="AN368" s="315"/>
      <c r="AO368" s="315"/>
      <c r="AP368" s="315"/>
    </row>
    <row r="369" spans="17:42" s="283" customFormat="1" x14ac:dyDescent="0.2">
      <c r="Q369" s="315"/>
      <c r="R369" s="315"/>
      <c r="S369" s="315"/>
      <c r="T369" s="315"/>
      <c r="U369" s="315"/>
      <c r="V369" s="315"/>
      <c r="W369" s="315"/>
      <c r="X369" s="315"/>
      <c r="Y369" s="315"/>
      <c r="Z369" s="315"/>
      <c r="AA369" s="315"/>
      <c r="AB369" s="315"/>
      <c r="AC369" s="315"/>
      <c r="AD369" s="315"/>
      <c r="AE369" s="315"/>
      <c r="AF369" s="315"/>
      <c r="AG369" s="315"/>
      <c r="AH369" s="315"/>
      <c r="AI369" s="315"/>
      <c r="AJ369" s="315"/>
      <c r="AK369" s="315"/>
      <c r="AL369" s="315"/>
      <c r="AM369" s="315"/>
      <c r="AN369" s="315"/>
      <c r="AO369" s="315"/>
      <c r="AP369" s="315"/>
    </row>
    <row r="370" spans="17:42" s="283" customFormat="1" x14ac:dyDescent="0.2">
      <c r="Q370" s="315"/>
      <c r="R370" s="315"/>
      <c r="S370" s="315"/>
      <c r="T370" s="315"/>
      <c r="U370" s="315"/>
      <c r="V370" s="315"/>
      <c r="W370" s="315"/>
      <c r="X370" s="315"/>
      <c r="Y370" s="315"/>
      <c r="Z370" s="315"/>
      <c r="AA370" s="315"/>
      <c r="AB370" s="315"/>
      <c r="AC370" s="315"/>
      <c r="AD370" s="315"/>
      <c r="AE370" s="315"/>
      <c r="AF370" s="315"/>
      <c r="AG370" s="315"/>
      <c r="AH370" s="315"/>
      <c r="AI370" s="315"/>
      <c r="AJ370" s="315"/>
      <c r="AK370" s="315"/>
      <c r="AL370" s="315"/>
      <c r="AM370" s="315"/>
      <c r="AN370" s="315"/>
      <c r="AO370" s="315"/>
      <c r="AP370" s="315"/>
    </row>
    <row r="371" spans="17:42" s="283" customFormat="1" x14ac:dyDescent="0.2">
      <c r="Q371" s="315"/>
      <c r="R371" s="315"/>
      <c r="S371" s="315"/>
      <c r="T371" s="315"/>
      <c r="U371" s="315"/>
      <c r="V371" s="315"/>
      <c r="W371" s="315"/>
      <c r="X371" s="315"/>
      <c r="Y371" s="315"/>
      <c r="Z371" s="315"/>
      <c r="AA371" s="315"/>
      <c r="AB371" s="315"/>
      <c r="AC371" s="315"/>
      <c r="AD371" s="315"/>
      <c r="AE371" s="315"/>
      <c r="AF371" s="315"/>
      <c r="AG371" s="315"/>
      <c r="AH371" s="315"/>
      <c r="AI371" s="315"/>
      <c r="AJ371" s="315"/>
      <c r="AK371" s="315"/>
      <c r="AL371" s="315"/>
      <c r="AM371" s="315"/>
      <c r="AN371" s="315"/>
      <c r="AO371" s="315"/>
      <c r="AP371" s="315"/>
    </row>
    <row r="372" spans="17:42" s="283" customFormat="1" x14ac:dyDescent="0.2">
      <c r="Q372" s="315"/>
      <c r="R372" s="315"/>
      <c r="S372" s="315"/>
      <c r="T372" s="315"/>
      <c r="U372" s="315"/>
      <c r="V372" s="315"/>
      <c r="W372" s="315"/>
      <c r="X372" s="315"/>
      <c r="Y372" s="315"/>
      <c r="Z372" s="315"/>
      <c r="AA372" s="315"/>
      <c r="AB372" s="315"/>
      <c r="AC372" s="315"/>
      <c r="AD372" s="315"/>
      <c r="AE372" s="315"/>
      <c r="AF372" s="315"/>
      <c r="AG372" s="315"/>
      <c r="AH372" s="315"/>
      <c r="AI372" s="315"/>
      <c r="AJ372" s="315"/>
      <c r="AK372" s="315"/>
      <c r="AL372" s="315"/>
      <c r="AM372" s="315"/>
      <c r="AN372" s="315"/>
      <c r="AO372" s="315"/>
      <c r="AP372" s="315"/>
    </row>
    <row r="373" spans="17:42" s="283" customFormat="1" x14ac:dyDescent="0.2">
      <c r="Q373" s="315"/>
      <c r="R373" s="315"/>
      <c r="S373" s="315"/>
      <c r="T373" s="315"/>
      <c r="U373" s="315"/>
      <c r="V373" s="315"/>
      <c r="W373" s="315"/>
      <c r="X373" s="315"/>
      <c r="Y373" s="315"/>
      <c r="Z373" s="315"/>
      <c r="AA373" s="315"/>
      <c r="AB373" s="315"/>
      <c r="AC373" s="315"/>
      <c r="AD373" s="315"/>
      <c r="AE373" s="315"/>
      <c r="AF373" s="315"/>
      <c r="AG373" s="315"/>
      <c r="AH373" s="315"/>
      <c r="AI373" s="315"/>
      <c r="AJ373" s="315"/>
      <c r="AK373" s="315"/>
      <c r="AL373" s="315"/>
      <c r="AM373" s="315"/>
      <c r="AN373" s="315"/>
      <c r="AO373" s="315"/>
      <c r="AP373" s="315"/>
    </row>
    <row r="374" spans="17:42" s="283" customFormat="1" x14ac:dyDescent="0.2">
      <c r="Q374" s="315"/>
      <c r="R374" s="315"/>
      <c r="S374" s="315"/>
      <c r="T374" s="315"/>
      <c r="U374" s="315"/>
      <c r="V374" s="315"/>
      <c r="W374" s="315"/>
      <c r="X374" s="315"/>
      <c r="Y374" s="315"/>
      <c r="Z374" s="315"/>
      <c r="AA374" s="315"/>
      <c r="AB374" s="315"/>
      <c r="AC374" s="315"/>
      <c r="AD374" s="315"/>
      <c r="AE374" s="315"/>
      <c r="AF374" s="315"/>
      <c r="AG374" s="315"/>
      <c r="AH374" s="315"/>
      <c r="AI374" s="315"/>
      <c r="AJ374" s="315"/>
      <c r="AK374" s="315"/>
      <c r="AL374" s="315"/>
      <c r="AM374" s="315"/>
      <c r="AN374" s="315"/>
      <c r="AO374" s="315"/>
      <c r="AP374" s="315"/>
    </row>
    <row r="375" spans="17:42" s="283" customFormat="1" x14ac:dyDescent="0.2">
      <c r="Q375" s="315"/>
      <c r="R375" s="315"/>
      <c r="S375" s="315"/>
      <c r="T375" s="315"/>
      <c r="U375" s="315"/>
      <c r="V375" s="315"/>
      <c r="W375" s="315"/>
      <c r="X375" s="315"/>
      <c r="Y375" s="315"/>
      <c r="Z375" s="315"/>
      <c r="AA375" s="315"/>
      <c r="AB375" s="315"/>
      <c r="AC375" s="315"/>
      <c r="AD375" s="315"/>
      <c r="AE375" s="315"/>
      <c r="AF375" s="315"/>
      <c r="AG375" s="315"/>
      <c r="AH375" s="315"/>
      <c r="AI375" s="315"/>
      <c r="AJ375" s="315"/>
      <c r="AK375" s="315"/>
      <c r="AL375" s="315"/>
      <c r="AM375" s="315"/>
      <c r="AN375" s="315"/>
      <c r="AO375" s="315"/>
      <c r="AP375" s="315"/>
    </row>
    <row r="376" spans="17:42" s="283" customFormat="1" x14ac:dyDescent="0.2">
      <c r="Q376" s="315"/>
      <c r="R376" s="315"/>
      <c r="S376" s="315"/>
      <c r="T376" s="315"/>
      <c r="U376" s="315"/>
      <c r="V376" s="315"/>
      <c r="W376" s="315"/>
      <c r="X376" s="315"/>
      <c r="Y376" s="315"/>
      <c r="Z376" s="315"/>
      <c r="AA376" s="315"/>
      <c r="AB376" s="315"/>
      <c r="AC376" s="315"/>
      <c r="AD376" s="315"/>
      <c r="AE376" s="315"/>
      <c r="AF376" s="315"/>
      <c r="AG376" s="315"/>
      <c r="AH376" s="315"/>
      <c r="AI376" s="315"/>
      <c r="AJ376" s="315"/>
      <c r="AK376" s="315"/>
      <c r="AL376" s="315"/>
      <c r="AM376" s="315"/>
      <c r="AN376" s="315"/>
      <c r="AO376" s="315"/>
      <c r="AP376" s="315"/>
    </row>
    <row r="377" spans="17:42" s="283" customFormat="1" x14ac:dyDescent="0.2">
      <c r="Q377" s="315"/>
      <c r="R377" s="315"/>
      <c r="S377" s="315"/>
      <c r="T377" s="315"/>
      <c r="U377" s="315"/>
      <c r="V377" s="315"/>
      <c r="W377" s="315"/>
      <c r="X377" s="315"/>
      <c r="Y377" s="315"/>
      <c r="Z377" s="315"/>
      <c r="AA377" s="315"/>
      <c r="AB377" s="315"/>
      <c r="AC377" s="315"/>
      <c r="AD377" s="315"/>
      <c r="AE377" s="315"/>
      <c r="AF377" s="315"/>
      <c r="AG377" s="315"/>
      <c r="AH377" s="315"/>
      <c r="AI377" s="315"/>
      <c r="AJ377" s="315"/>
      <c r="AK377" s="315"/>
      <c r="AL377" s="315"/>
      <c r="AM377" s="315"/>
      <c r="AN377" s="315"/>
      <c r="AO377" s="315"/>
      <c r="AP377" s="315"/>
    </row>
    <row r="378" spans="17:42" s="283" customFormat="1" x14ac:dyDescent="0.2">
      <c r="Q378" s="315"/>
      <c r="R378" s="315"/>
      <c r="S378" s="315"/>
      <c r="T378" s="315"/>
      <c r="U378" s="315"/>
      <c r="V378" s="315"/>
      <c r="W378" s="315"/>
      <c r="X378" s="315"/>
      <c r="Y378" s="315"/>
      <c r="Z378" s="315"/>
      <c r="AA378" s="315"/>
      <c r="AB378" s="315"/>
      <c r="AC378" s="315"/>
      <c r="AD378" s="315"/>
      <c r="AE378" s="315"/>
      <c r="AF378" s="315"/>
      <c r="AG378" s="315"/>
      <c r="AH378" s="315"/>
      <c r="AI378" s="315"/>
      <c r="AJ378" s="315"/>
      <c r="AK378" s="315"/>
      <c r="AL378" s="315"/>
      <c r="AM378" s="315"/>
      <c r="AN378" s="315"/>
      <c r="AO378" s="315"/>
      <c r="AP378" s="315"/>
    </row>
    <row r="379" spans="17:42" s="283" customFormat="1" x14ac:dyDescent="0.2">
      <c r="Q379" s="315"/>
      <c r="R379" s="315"/>
      <c r="S379" s="315"/>
      <c r="T379" s="315"/>
      <c r="U379" s="315"/>
      <c r="V379" s="315"/>
      <c r="W379" s="315"/>
      <c r="X379" s="315"/>
      <c r="Y379" s="315"/>
      <c r="Z379" s="315"/>
      <c r="AA379" s="315"/>
      <c r="AB379" s="315"/>
      <c r="AC379" s="315"/>
      <c r="AD379" s="315"/>
      <c r="AE379" s="315"/>
      <c r="AF379" s="315"/>
      <c r="AG379" s="315"/>
      <c r="AH379" s="315"/>
      <c r="AI379" s="315"/>
      <c r="AJ379" s="315"/>
      <c r="AK379" s="315"/>
      <c r="AL379" s="315"/>
      <c r="AM379" s="315"/>
      <c r="AN379" s="315"/>
      <c r="AO379" s="315"/>
      <c r="AP379" s="315"/>
    </row>
    <row r="380" spans="17:42" s="283" customFormat="1" x14ac:dyDescent="0.2">
      <c r="Q380" s="315"/>
      <c r="R380" s="315"/>
      <c r="S380" s="315"/>
      <c r="T380" s="315"/>
      <c r="U380" s="315"/>
      <c r="V380" s="315"/>
      <c r="W380" s="315"/>
      <c r="X380" s="315"/>
      <c r="Y380" s="315"/>
      <c r="Z380" s="315"/>
      <c r="AA380" s="315"/>
      <c r="AB380" s="315"/>
      <c r="AC380" s="315"/>
      <c r="AD380" s="315"/>
      <c r="AE380" s="315"/>
      <c r="AF380" s="315"/>
      <c r="AG380" s="315"/>
      <c r="AH380" s="315"/>
      <c r="AI380" s="315"/>
      <c r="AJ380" s="315"/>
      <c r="AK380" s="315"/>
      <c r="AL380" s="315"/>
      <c r="AM380" s="315"/>
      <c r="AN380" s="315"/>
      <c r="AO380" s="315"/>
      <c r="AP380" s="315"/>
    </row>
    <row r="381" spans="17:42" s="283" customFormat="1" x14ac:dyDescent="0.2">
      <c r="Q381" s="315"/>
      <c r="R381" s="315"/>
      <c r="S381" s="315"/>
      <c r="T381" s="315"/>
      <c r="U381" s="315"/>
      <c r="V381" s="315"/>
      <c r="W381" s="315"/>
      <c r="X381" s="315"/>
      <c r="Y381" s="315"/>
      <c r="Z381" s="315"/>
      <c r="AA381" s="315"/>
      <c r="AB381" s="315"/>
      <c r="AC381" s="315"/>
      <c r="AD381" s="315"/>
      <c r="AE381" s="315"/>
      <c r="AF381" s="315"/>
      <c r="AG381" s="315"/>
      <c r="AH381" s="315"/>
      <c r="AI381" s="315"/>
      <c r="AJ381" s="315"/>
      <c r="AK381" s="315"/>
      <c r="AL381" s="315"/>
      <c r="AM381" s="315"/>
      <c r="AN381" s="315"/>
      <c r="AO381" s="315"/>
      <c r="AP381" s="315"/>
    </row>
    <row r="382" spans="17:42" s="283" customFormat="1" x14ac:dyDescent="0.2">
      <c r="Q382" s="315"/>
      <c r="R382" s="315"/>
      <c r="S382" s="315"/>
      <c r="T382" s="315"/>
      <c r="U382" s="315"/>
      <c r="V382" s="315"/>
      <c r="W382" s="315"/>
      <c r="X382" s="315"/>
      <c r="Y382" s="315"/>
      <c r="Z382" s="315"/>
      <c r="AA382" s="315"/>
      <c r="AB382" s="315"/>
      <c r="AC382" s="315"/>
      <c r="AD382" s="315"/>
      <c r="AE382" s="315"/>
      <c r="AF382" s="315"/>
      <c r="AG382" s="315"/>
      <c r="AH382" s="315"/>
      <c r="AI382" s="315"/>
      <c r="AJ382" s="315"/>
      <c r="AK382" s="315"/>
      <c r="AL382" s="315"/>
      <c r="AM382" s="315"/>
      <c r="AN382" s="315"/>
      <c r="AO382" s="315"/>
      <c r="AP382" s="315"/>
    </row>
    <row r="383" spans="17:42" s="283" customFormat="1" x14ac:dyDescent="0.2">
      <c r="Q383" s="315"/>
      <c r="R383" s="315"/>
      <c r="S383" s="315"/>
      <c r="T383" s="315"/>
      <c r="U383" s="315"/>
      <c r="V383" s="315"/>
      <c r="W383" s="315"/>
      <c r="X383" s="315"/>
      <c r="Y383" s="315"/>
      <c r="Z383" s="315"/>
      <c r="AA383" s="315"/>
      <c r="AB383" s="315"/>
      <c r="AC383" s="315"/>
      <c r="AD383" s="315"/>
      <c r="AE383" s="315"/>
      <c r="AF383" s="315"/>
      <c r="AG383" s="315"/>
      <c r="AH383" s="315"/>
      <c r="AI383" s="315"/>
      <c r="AJ383" s="315"/>
      <c r="AK383" s="315"/>
      <c r="AL383" s="315"/>
      <c r="AM383" s="315"/>
      <c r="AN383" s="315"/>
      <c r="AO383" s="315"/>
      <c r="AP383" s="315"/>
    </row>
    <row r="384" spans="17:42" s="283" customFormat="1" x14ac:dyDescent="0.2">
      <c r="Q384" s="315"/>
      <c r="R384" s="315"/>
      <c r="S384" s="315"/>
      <c r="T384" s="315"/>
      <c r="U384" s="315"/>
      <c r="V384" s="315"/>
      <c r="W384" s="315"/>
      <c r="X384" s="315"/>
      <c r="Y384" s="315"/>
      <c r="Z384" s="315"/>
      <c r="AA384" s="315"/>
      <c r="AB384" s="315"/>
      <c r="AC384" s="315"/>
      <c r="AD384" s="315"/>
      <c r="AE384" s="315"/>
      <c r="AF384" s="315"/>
      <c r="AG384" s="315"/>
      <c r="AH384" s="315"/>
      <c r="AI384" s="315"/>
      <c r="AJ384" s="315"/>
      <c r="AK384" s="315"/>
      <c r="AL384" s="315"/>
      <c r="AM384" s="315"/>
      <c r="AN384" s="315"/>
      <c r="AO384" s="315"/>
      <c r="AP384" s="315"/>
    </row>
    <row r="385" spans="17:42" s="283" customFormat="1" x14ac:dyDescent="0.2">
      <c r="Q385" s="315"/>
      <c r="R385" s="315"/>
      <c r="S385" s="315"/>
      <c r="T385" s="315"/>
      <c r="U385" s="315"/>
      <c r="V385" s="315"/>
      <c r="W385" s="315"/>
      <c r="X385" s="315"/>
      <c r="Y385" s="315"/>
      <c r="Z385" s="315"/>
      <c r="AA385" s="315"/>
      <c r="AB385" s="315"/>
      <c r="AC385" s="315"/>
      <c r="AD385" s="315"/>
      <c r="AE385" s="315"/>
      <c r="AF385" s="315"/>
      <c r="AG385" s="315"/>
      <c r="AH385" s="315"/>
      <c r="AI385" s="315"/>
      <c r="AJ385" s="315"/>
      <c r="AK385" s="315"/>
      <c r="AL385" s="315"/>
      <c r="AM385" s="315"/>
      <c r="AN385" s="315"/>
      <c r="AO385" s="315"/>
      <c r="AP385" s="315"/>
    </row>
    <row r="386" spans="17:42" s="283" customFormat="1" x14ac:dyDescent="0.2">
      <c r="Q386" s="315"/>
      <c r="R386" s="315"/>
      <c r="S386" s="315"/>
      <c r="T386" s="315"/>
      <c r="U386" s="315"/>
      <c r="V386" s="315"/>
      <c r="W386" s="315"/>
      <c r="X386" s="315"/>
      <c r="Y386" s="315"/>
      <c r="Z386" s="315"/>
      <c r="AA386" s="315"/>
      <c r="AB386" s="315"/>
      <c r="AC386" s="315"/>
      <c r="AD386" s="315"/>
      <c r="AE386" s="315"/>
      <c r="AF386" s="315"/>
      <c r="AG386" s="315"/>
      <c r="AH386" s="315"/>
      <c r="AI386" s="315"/>
      <c r="AJ386" s="315"/>
      <c r="AK386" s="315"/>
      <c r="AL386" s="315"/>
      <c r="AM386" s="315"/>
      <c r="AN386" s="315"/>
      <c r="AO386" s="315"/>
      <c r="AP386" s="315"/>
    </row>
    <row r="387" spans="17:42" s="283" customFormat="1" x14ac:dyDescent="0.2">
      <c r="Q387" s="315"/>
      <c r="R387" s="315"/>
      <c r="S387" s="315"/>
      <c r="T387" s="315"/>
      <c r="U387" s="315"/>
      <c r="V387" s="315"/>
      <c r="W387" s="315"/>
      <c r="X387" s="315"/>
      <c r="Y387" s="315"/>
      <c r="Z387" s="315"/>
      <c r="AA387" s="315"/>
      <c r="AB387" s="315"/>
      <c r="AC387" s="315"/>
      <c r="AD387" s="315"/>
      <c r="AE387" s="315"/>
      <c r="AF387" s="315"/>
      <c r="AG387" s="315"/>
      <c r="AH387" s="315"/>
      <c r="AI387" s="315"/>
      <c r="AJ387" s="315"/>
      <c r="AK387" s="315"/>
      <c r="AL387" s="315"/>
      <c r="AM387" s="315"/>
      <c r="AN387" s="315"/>
      <c r="AO387" s="315"/>
      <c r="AP387" s="315"/>
    </row>
    <row r="388" spans="17:42" s="283" customFormat="1" x14ac:dyDescent="0.2">
      <c r="Q388" s="315"/>
      <c r="R388" s="315"/>
      <c r="S388" s="315"/>
      <c r="T388" s="315"/>
      <c r="U388" s="315"/>
      <c r="V388" s="315"/>
      <c r="W388" s="315"/>
      <c r="X388" s="315"/>
      <c r="Y388" s="315"/>
      <c r="Z388" s="315"/>
      <c r="AA388" s="315"/>
      <c r="AB388" s="315"/>
      <c r="AC388" s="315"/>
      <c r="AD388" s="315"/>
      <c r="AE388" s="315"/>
      <c r="AF388" s="315"/>
      <c r="AG388" s="315"/>
      <c r="AH388" s="315"/>
      <c r="AI388" s="315"/>
      <c r="AJ388" s="315"/>
      <c r="AK388" s="315"/>
      <c r="AL388" s="315"/>
      <c r="AM388" s="315"/>
      <c r="AN388" s="315"/>
      <c r="AO388" s="315"/>
      <c r="AP388" s="315"/>
    </row>
    <row r="389" spans="17:42" s="283" customFormat="1" x14ac:dyDescent="0.2">
      <c r="Q389" s="315"/>
      <c r="R389" s="315"/>
      <c r="S389" s="315"/>
      <c r="T389" s="315"/>
      <c r="U389" s="315"/>
      <c r="V389" s="315"/>
      <c r="W389" s="315"/>
      <c r="X389" s="315"/>
      <c r="Y389" s="315"/>
      <c r="Z389" s="315"/>
      <c r="AA389" s="315"/>
      <c r="AB389" s="315"/>
      <c r="AC389" s="315"/>
      <c r="AD389" s="315"/>
      <c r="AE389" s="315"/>
      <c r="AF389" s="315"/>
      <c r="AG389" s="315"/>
      <c r="AH389" s="315"/>
      <c r="AI389" s="315"/>
      <c r="AJ389" s="315"/>
      <c r="AK389" s="315"/>
      <c r="AL389" s="315"/>
      <c r="AM389" s="315"/>
      <c r="AN389" s="315"/>
      <c r="AO389" s="315"/>
      <c r="AP389" s="315"/>
    </row>
    <row r="390" spans="17:42" s="283" customFormat="1" x14ac:dyDescent="0.2">
      <c r="Q390" s="315"/>
      <c r="R390" s="315"/>
      <c r="S390" s="315"/>
      <c r="T390" s="315"/>
      <c r="U390" s="315"/>
      <c r="V390" s="315"/>
      <c r="W390" s="315"/>
      <c r="X390" s="315"/>
      <c r="Y390" s="315"/>
      <c r="Z390" s="315"/>
      <c r="AA390" s="315"/>
      <c r="AB390" s="315"/>
      <c r="AC390" s="315"/>
      <c r="AD390" s="315"/>
      <c r="AE390" s="315"/>
      <c r="AF390" s="315"/>
      <c r="AG390" s="315"/>
      <c r="AH390" s="315"/>
      <c r="AI390" s="315"/>
      <c r="AJ390" s="315"/>
      <c r="AK390" s="315"/>
      <c r="AL390" s="315"/>
      <c r="AM390" s="315"/>
      <c r="AN390" s="315"/>
      <c r="AO390" s="315"/>
      <c r="AP390" s="315"/>
    </row>
    <row r="391" spans="17:42" s="283" customFormat="1" x14ac:dyDescent="0.2">
      <c r="Q391" s="315"/>
      <c r="R391" s="315"/>
      <c r="S391" s="315"/>
      <c r="T391" s="315"/>
      <c r="U391" s="315"/>
      <c r="V391" s="315"/>
      <c r="W391" s="315"/>
      <c r="X391" s="315"/>
      <c r="Y391" s="315"/>
      <c r="Z391" s="315"/>
      <c r="AA391" s="315"/>
      <c r="AB391" s="315"/>
      <c r="AC391" s="315"/>
      <c r="AD391" s="315"/>
      <c r="AE391" s="315"/>
      <c r="AF391" s="315"/>
      <c r="AG391" s="315"/>
      <c r="AH391" s="315"/>
      <c r="AI391" s="315"/>
      <c r="AJ391" s="315"/>
      <c r="AK391" s="315"/>
      <c r="AL391" s="315"/>
      <c r="AM391" s="315"/>
      <c r="AN391" s="315"/>
      <c r="AO391" s="315"/>
      <c r="AP391" s="315"/>
    </row>
    <row r="392" spans="17:42" s="283" customFormat="1" x14ac:dyDescent="0.2">
      <c r="Q392" s="315"/>
      <c r="R392" s="315"/>
      <c r="S392" s="315"/>
      <c r="T392" s="315"/>
      <c r="U392" s="315"/>
      <c r="V392" s="315"/>
      <c r="W392" s="315"/>
      <c r="X392" s="315"/>
      <c r="Y392" s="315"/>
      <c r="Z392" s="315"/>
      <c r="AA392" s="315"/>
      <c r="AB392" s="315"/>
      <c r="AC392" s="315"/>
      <c r="AD392" s="315"/>
      <c r="AE392" s="315"/>
      <c r="AF392" s="315"/>
      <c r="AG392" s="315"/>
      <c r="AH392" s="315"/>
      <c r="AI392" s="315"/>
      <c r="AJ392" s="315"/>
      <c r="AK392" s="315"/>
      <c r="AL392" s="315"/>
      <c r="AM392" s="315"/>
      <c r="AN392" s="315"/>
      <c r="AO392" s="315"/>
      <c r="AP392" s="315"/>
    </row>
    <row r="393" spans="17:42" s="283" customFormat="1" x14ac:dyDescent="0.2">
      <c r="Q393" s="315"/>
      <c r="R393" s="315"/>
      <c r="S393" s="315"/>
      <c r="T393" s="315"/>
      <c r="U393" s="315"/>
      <c r="V393" s="315"/>
      <c r="W393" s="315"/>
      <c r="X393" s="315"/>
      <c r="Y393" s="315"/>
      <c r="Z393" s="315"/>
      <c r="AA393" s="315"/>
      <c r="AB393" s="315"/>
      <c r="AC393" s="315"/>
      <c r="AD393" s="315"/>
      <c r="AE393" s="315"/>
      <c r="AF393" s="315"/>
      <c r="AG393" s="315"/>
      <c r="AH393" s="315"/>
      <c r="AI393" s="315"/>
      <c r="AJ393" s="315"/>
      <c r="AK393" s="315"/>
      <c r="AL393" s="315"/>
      <c r="AM393" s="315"/>
      <c r="AN393" s="315"/>
      <c r="AO393" s="315"/>
      <c r="AP393" s="315"/>
    </row>
    <row r="394" spans="17:42" s="283" customFormat="1" x14ac:dyDescent="0.2">
      <c r="Q394" s="315"/>
      <c r="R394" s="315"/>
      <c r="S394" s="315"/>
      <c r="T394" s="315"/>
      <c r="U394" s="315"/>
      <c r="V394" s="315"/>
      <c r="W394" s="315"/>
      <c r="X394" s="315"/>
      <c r="Y394" s="315"/>
      <c r="Z394" s="315"/>
      <c r="AA394" s="315"/>
      <c r="AB394" s="315"/>
      <c r="AC394" s="315"/>
      <c r="AD394" s="315"/>
      <c r="AE394" s="315"/>
      <c r="AF394" s="315"/>
      <c r="AG394" s="315"/>
      <c r="AH394" s="315"/>
      <c r="AI394" s="315"/>
      <c r="AJ394" s="315"/>
      <c r="AK394" s="315"/>
      <c r="AL394" s="315"/>
      <c r="AM394" s="315"/>
      <c r="AN394" s="315"/>
      <c r="AO394" s="315"/>
      <c r="AP394" s="315"/>
    </row>
    <row r="395" spans="17:42" s="283" customFormat="1" x14ac:dyDescent="0.2">
      <c r="Q395" s="315"/>
      <c r="R395" s="315"/>
      <c r="S395" s="315"/>
      <c r="T395" s="315"/>
      <c r="U395" s="315"/>
      <c r="V395" s="315"/>
      <c r="W395" s="315"/>
      <c r="X395" s="315"/>
      <c r="Y395" s="315"/>
      <c r="Z395" s="315"/>
      <c r="AA395" s="315"/>
      <c r="AB395" s="315"/>
      <c r="AC395" s="315"/>
      <c r="AD395" s="315"/>
      <c r="AE395" s="315"/>
      <c r="AF395" s="315"/>
      <c r="AG395" s="315"/>
      <c r="AH395" s="315"/>
      <c r="AI395" s="315"/>
      <c r="AJ395" s="315"/>
      <c r="AK395" s="315"/>
      <c r="AL395" s="315"/>
      <c r="AM395" s="315"/>
      <c r="AN395" s="315"/>
      <c r="AO395" s="315"/>
      <c r="AP395" s="315"/>
    </row>
    <row r="396" spans="17:42" s="283" customFormat="1" x14ac:dyDescent="0.2">
      <c r="Q396" s="315"/>
      <c r="R396" s="315"/>
      <c r="S396" s="315"/>
      <c r="T396" s="315"/>
      <c r="U396" s="315"/>
      <c r="V396" s="315"/>
      <c r="W396" s="315"/>
      <c r="X396" s="315"/>
      <c r="Y396" s="315"/>
      <c r="Z396" s="315"/>
      <c r="AA396" s="315"/>
      <c r="AB396" s="315"/>
      <c r="AC396" s="315"/>
      <c r="AD396" s="315"/>
      <c r="AE396" s="315"/>
      <c r="AF396" s="315"/>
      <c r="AG396" s="315"/>
      <c r="AH396" s="315"/>
      <c r="AI396" s="315"/>
      <c r="AJ396" s="315"/>
      <c r="AK396" s="315"/>
      <c r="AL396" s="315"/>
      <c r="AM396" s="315"/>
      <c r="AN396" s="315"/>
      <c r="AO396" s="315"/>
      <c r="AP396" s="315"/>
    </row>
    <row r="397" spans="17:42" s="283" customFormat="1" x14ac:dyDescent="0.2">
      <c r="Q397" s="315"/>
      <c r="R397" s="315"/>
      <c r="S397" s="315"/>
      <c r="T397" s="315"/>
      <c r="U397" s="315"/>
      <c r="V397" s="315"/>
      <c r="W397" s="315"/>
      <c r="X397" s="315"/>
      <c r="Y397" s="315"/>
      <c r="Z397" s="315"/>
      <c r="AA397" s="315"/>
      <c r="AB397" s="315"/>
      <c r="AC397" s="315"/>
      <c r="AD397" s="315"/>
      <c r="AE397" s="315"/>
      <c r="AF397" s="315"/>
      <c r="AG397" s="315"/>
      <c r="AH397" s="315"/>
      <c r="AI397" s="315"/>
      <c r="AJ397" s="315"/>
      <c r="AK397" s="315"/>
      <c r="AL397" s="315"/>
      <c r="AM397" s="315"/>
      <c r="AN397" s="315"/>
      <c r="AO397" s="315"/>
      <c r="AP397" s="315"/>
    </row>
    <row r="398" spans="17:42" s="283" customFormat="1" x14ac:dyDescent="0.2">
      <c r="Q398" s="315"/>
      <c r="R398" s="315"/>
      <c r="S398" s="315"/>
      <c r="T398" s="315"/>
      <c r="U398" s="315"/>
      <c r="V398" s="315"/>
      <c r="W398" s="315"/>
      <c r="X398" s="315"/>
      <c r="Y398" s="315"/>
      <c r="Z398" s="315"/>
      <c r="AA398" s="315"/>
      <c r="AB398" s="315"/>
      <c r="AC398" s="315"/>
      <c r="AD398" s="315"/>
      <c r="AE398" s="315"/>
      <c r="AF398" s="315"/>
      <c r="AG398" s="315"/>
      <c r="AH398" s="315"/>
      <c r="AI398" s="315"/>
      <c r="AJ398" s="315"/>
      <c r="AK398" s="315"/>
      <c r="AL398" s="315"/>
      <c r="AM398" s="315"/>
      <c r="AN398" s="315"/>
      <c r="AO398" s="315"/>
      <c r="AP398" s="315"/>
    </row>
    <row r="399" spans="17:42" s="283" customFormat="1" x14ac:dyDescent="0.2">
      <c r="Q399" s="315"/>
      <c r="R399" s="315"/>
      <c r="S399" s="315"/>
      <c r="T399" s="315"/>
      <c r="U399" s="315"/>
      <c r="V399" s="315"/>
      <c r="W399" s="315"/>
      <c r="X399" s="315"/>
      <c r="Y399" s="315"/>
      <c r="Z399" s="315"/>
      <c r="AA399" s="315"/>
      <c r="AB399" s="315"/>
      <c r="AC399" s="315"/>
      <c r="AD399" s="315"/>
      <c r="AE399" s="315"/>
      <c r="AF399" s="315"/>
      <c r="AG399" s="315"/>
      <c r="AH399" s="315"/>
      <c r="AI399" s="315"/>
      <c r="AJ399" s="315"/>
      <c r="AK399" s="315"/>
      <c r="AL399" s="315"/>
      <c r="AM399" s="315"/>
      <c r="AN399" s="315"/>
      <c r="AO399" s="315"/>
      <c r="AP399" s="315"/>
    </row>
    <row r="400" spans="17:42" s="283" customFormat="1" x14ac:dyDescent="0.2">
      <c r="Q400" s="315"/>
      <c r="R400" s="315"/>
      <c r="S400" s="315"/>
      <c r="T400" s="315"/>
      <c r="U400" s="315"/>
      <c r="V400" s="315"/>
      <c r="W400" s="315"/>
      <c r="X400" s="315"/>
      <c r="Y400" s="315"/>
      <c r="Z400" s="315"/>
      <c r="AA400" s="315"/>
      <c r="AB400" s="315"/>
      <c r="AC400" s="315"/>
      <c r="AD400" s="315"/>
      <c r="AE400" s="315"/>
      <c r="AF400" s="315"/>
      <c r="AG400" s="315"/>
      <c r="AH400" s="315"/>
      <c r="AI400" s="315"/>
      <c r="AJ400" s="315"/>
      <c r="AK400" s="315"/>
      <c r="AL400" s="315"/>
      <c r="AM400" s="315"/>
      <c r="AN400" s="315"/>
      <c r="AO400" s="315"/>
      <c r="AP400" s="315"/>
    </row>
    <row r="401" spans="17:42" s="283" customFormat="1" x14ac:dyDescent="0.2">
      <c r="Q401" s="315"/>
      <c r="R401" s="315"/>
      <c r="S401" s="315"/>
      <c r="T401" s="315"/>
      <c r="U401" s="315"/>
      <c r="V401" s="315"/>
      <c r="W401" s="315"/>
      <c r="X401" s="315"/>
      <c r="Y401" s="315"/>
      <c r="Z401" s="315"/>
      <c r="AA401" s="315"/>
      <c r="AB401" s="315"/>
      <c r="AC401" s="315"/>
      <c r="AD401" s="315"/>
      <c r="AE401" s="315"/>
      <c r="AF401" s="315"/>
      <c r="AG401" s="315"/>
      <c r="AH401" s="315"/>
      <c r="AI401" s="315"/>
      <c r="AJ401" s="315"/>
      <c r="AK401" s="315"/>
      <c r="AL401" s="315"/>
      <c r="AM401" s="315"/>
      <c r="AN401" s="315"/>
      <c r="AO401" s="315"/>
      <c r="AP401" s="315"/>
    </row>
    <row r="402" spans="17:42" s="283" customFormat="1" x14ac:dyDescent="0.2">
      <c r="Q402" s="315"/>
      <c r="R402" s="315"/>
      <c r="S402" s="315"/>
      <c r="T402" s="315"/>
      <c r="U402" s="315"/>
      <c r="V402" s="315"/>
      <c r="W402" s="315"/>
      <c r="X402" s="315"/>
      <c r="Y402" s="315"/>
      <c r="Z402" s="315"/>
      <c r="AA402" s="315"/>
      <c r="AB402" s="315"/>
      <c r="AC402" s="315"/>
      <c r="AD402" s="315"/>
      <c r="AE402" s="315"/>
      <c r="AF402" s="315"/>
      <c r="AG402" s="315"/>
      <c r="AH402" s="315"/>
      <c r="AI402" s="315"/>
      <c r="AJ402" s="315"/>
      <c r="AK402" s="315"/>
      <c r="AL402" s="315"/>
      <c r="AM402" s="315"/>
      <c r="AN402" s="315"/>
      <c r="AO402" s="315"/>
      <c r="AP402" s="315"/>
    </row>
    <row r="403" spans="17:42" s="283" customFormat="1" x14ac:dyDescent="0.2">
      <c r="Q403" s="315"/>
      <c r="R403" s="315"/>
      <c r="S403" s="315"/>
      <c r="T403" s="315"/>
      <c r="U403" s="315"/>
      <c r="V403" s="315"/>
      <c r="W403" s="315"/>
      <c r="X403" s="315"/>
      <c r="Y403" s="315"/>
      <c r="Z403" s="315"/>
      <c r="AA403" s="315"/>
      <c r="AB403" s="315"/>
      <c r="AC403" s="315"/>
      <c r="AD403" s="315"/>
      <c r="AE403" s="315"/>
      <c r="AF403" s="315"/>
      <c r="AG403" s="315"/>
      <c r="AH403" s="315"/>
      <c r="AI403" s="315"/>
      <c r="AJ403" s="315"/>
      <c r="AK403" s="315"/>
      <c r="AL403" s="315"/>
      <c r="AM403" s="315"/>
      <c r="AN403" s="315"/>
      <c r="AO403" s="315"/>
      <c r="AP403" s="315"/>
    </row>
    <row r="404" spans="17:42" s="283" customFormat="1" x14ac:dyDescent="0.2">
      <c r="Q404" s="315"/>
      <c r="R404" s="315"/>
      <c r="S404" s="315"/>
      <c r="T404" s="315"/>
      <c r="U404" s="315"/>
      <c r="V404" s="315"/>
      <c r="W404" s="315"/>
      <c r="X404" s="315"/>
      <c r="Y404" s="315"/>
      <c r="Z404" s="315"/>
      <c r="AA404" s="315"/>
      <c r="AB404" s="315"/>
      <c r="AC404" s="315"/>
      <c r="AD404" s="315"/>
      <c r="AE404" s="315"/>
      <c r="AF404" s="315"/>
      <c r="AG404" s="315"/>
      <c r="AH404" s="315"/>
      <c r="AI404" s="315"/>
      <c r="AJ404" s="315"/>
      <c r="AK404" s="315"/>
      <c r="AL404" s="315"/>
      <c r="AM404" s="315"/>
      <c r="AN404" s="315"/>
      <c r="AO404" s="315"/>
      <c r="AP404" s="315"/>
    </row>
    <row r="405" spans="17:42" s="283" customFormat="1" x14ac:dyDescent="0.2">
      <c r="Q405" s="315"/>
      <c r="R405" s="315"/>
      <c r="S405" s="315"/>
      <c r="T405" s="315"/>
      <c r="U405" s="315"/>
      <c r="V405" s="315"/>
      <c r="W405" s="315"/>
      <c r="X405" s="315"/>
      <c r="Y405" s="315"/>
      <c r="Z405" s="315"/>
      <c r="AA405" s="315"/>
      <c r="AB405" s="315"/>
      <c r="AC405" s="315"/>
      <c r="AD405" s="315"/>
      <c r="AE405" s="315"/>
      <c r="AF405" s="315"/>
      <c r="AG405" s="315"/>
      <c r="AH405" s="315"/>
      <c r="AI405" s="315"/>
      <c r="AJ405" s="315"/>
      <c r="AK405" s="315"/>
      <c r="AL405" s="315"/>
      <c r="AM405" s="315"/>
      <c r="AN405" s="315"/>
      <c r="AO405" s="315"/>
      <c r="AP405" s="315"/>
    </row>
    <row r="406" spans="17:42" s="283" customFormat="1" x14ac:dyDescent="0.2">
      <c r="Q406" s="315"/>
      <c r="R406" s="315"/>
      <c r="S406" s="315"/>
      <c r="T406" s="315"/>
      <c r="U406" s="315"/>
      <c r="V406" s="315"/>
      <c r="W406" s="315"/>
      <c r="X406" s="315"/>
      <c r="Y406" s="315"/>
      <c r="Z406" s="315"/>
      <c r="AA406" s="315"/>
      <c r="AB406" s="315"/>
      <c r="AC406" s="315"/>
      <c r="AD406" s="315"/>
      <c r="AE406" s="315"/>
      <c r="AF406" s="315"/>
      <c r="AG406" s="315"/>
      <c r="AH406" s="315"/>
      <c r="AI406" s="315"/>
      <c r="AJ406" s="315"/>
      <c r="AK406" s="315"/>
      <c r="AL406" s="315"/>
      <c r="AM406" s="315"/>
      <c r="AN406" s="315"/>
      <c r="AO406" s="315"/>
      <c r="AP406" s="315"/>
    </row>
    <row r="407" spans="17:42" s="283" customFormat="1" x14ac:dyDescent="0.2">
      <c r="Q407" s="315"/>
      <c r="R407" s="315"/>
      <c r="S407" s="315"/>
      <c r="T407" s="315"/>
      <c r="U407" s="315"/>
      <c r="V407" s="315"/>
      <c r="W407" s="315"/>
      <c r="X407" s="315"/>
      <c r="Y407" s="315"/>
      <c r="Z407" s="315"/>
      <c r="AA407" s="315"/>
      <c r="AB407" s="315"/>
      <c r="AC407" s="315"/>
      <c r="AD407" s="315"/>
      <c r="AE407" s="315"/>
      <c r="AF407" s="315"/>
      <c r="AG407" s="315"/>
      <c r="AH407" s="315"/>
      <c r="AI407" s="315"/>
      <c r="AJ407" s="315"/>
      <c r="AK407" s="315"/>
      <c r="AL407" s="315"/>
      <c r="AM407" s="315"/>
      <c r="AN407" s="315"/>
      <c r="AO407" s="315"/>
      <c r="AP407" s="315"/>
    </row>
    <row r="408" spans="17:42" s="283" customFormat="1" x14ac:dyDescent="0.2">
      <c r="Q408" s="315"/>
      <c r="R408" s="315"/>
      <c r="S408" s="315"/>
      <c r="T408" s="315"/>
      <c r="U408" s="315"/>
      <c r="V408" s="315"/>
      <c r="W408" s="315"/>
      <c r="X408" s="315"/>
      <c r="Y408" s="315"/>
      <c r="Z408" s="315"/>
      <c r="AA408" s="315"/>
      <c r="AB408" s="315"/>
      <c r="AC408" s="315"/>
      <c r="AD408" s="315"/>
      <c r="AE408" s="315"/>
      <c r="AF408" s="315"/>
      <c r="AG408" s="315"/>
      <c r="AH408" s="315"/>
      <c r="AI408" s="315"/>
      <c r="AJ408" s="315"/>
      <c r="AK408" s="315"/>
      <c r="AL408" s="315"/>
      <c r="AM408" s="315"/>
      <c r="AN408" s="315"/>
      <c r="AO408" s="315"/>
      <c r="AP408" s="315"/>
    </row>
    <row r="409" spans="17:42" s="283" customFormat="1" x14ac:dyDescent="0.2">
      <c r="Q409" s="315"/>
      <c r="R409" s="315"/>
      <c r="S409" s="315"/>
      <c r="T409" s="315"/>
      <c r="U409" s="315"/>
      <c r="V409" s="315"/>
      <c r="W409" s="315"/>
      <c r="X409" s="315"/>
      <c r="Y409" s="315"/>
      <c r="Z409" s="315"/>
      <c r="AA409" s="315"/>
      <c r="AB409" s="315"/>
      <c r="AC409" s="315"/>
      <c r="AD409" s="315"/>
      <c r="AE409" s="315"/>
      <c r="AF409" s="315"/>
      <c r="AG409" s="315"/>
      <c r="AH409" s="315"/>
      <c r="AI409" s="315"/>
      <c r="AJ409" s="315"/>
      <c r="AK409" s="315"/>
      <c r="AL409" s="315"/>
      <c r="AM409" s="315"/>
      <c r="AN409" s="315"/>
      <c r="AO409" s="315"/>
      <c r="AP409" s="315"/>
    </row>
    <row r="410" spans="17:42" s="283" customFormat="1" x14ac:dyDescent="0.2">
      <c r="Q410" s="315"/>
      <c r="R410" s="315"/>
      <c r="S410" s="315"/>
      <c r="T410" s="315"/>
      <c r="U410" s="315"/>
      <c r="V410" s="315"/>
      <c r="W410" s="315"/>
      <c r="X410" s="315"/>
      <c r="Y410" s="315"/>
      <c r="Z410" s="315"/>
      <c r="AA410" s="315"/>
      <c r="AB410" s="315"/>
      <c r="AC410" s="315"/>
      <c r="AD410" s="315"/>
      <c r="AE410" s="315"/>
      <c r="AF410" s="315"/>
      <c r="AG410" s="315"/>
      <c r="AH410" s="315"/>
      <c r="AI410" s="315"/>
      <c r="AJ410" s="315"/>
      <c r="AK410" s="315"/>
      <c r="AL410" s="315"/>
      <c r="AM410" s="315"/>
      <c r="AN410" s="315"/>
      <c r="AO410" s="315"/>
      <c r="AP410" s="315"/>
    </row>
    <row r="411" spans="17:42" s="283" customFormat="1" x14ac:dyDescent="0.2">
      <c r="Q411" s="315"/>
      <c r="R411" s="315"/>
      <c r="S411" s="315"/>
      <c r="T411" s="315"/>
      <c r="U411" s="315"/>
      <c r="V411" s="315"/>
      <c r="W411" s="315"/>
      <c r="X411" s="315"/>
      <c r="Y411" s="315"/>
      <c r="Z411" s="315"/>
      <c r="AA411" s="315"/>
      <c r="AB411" s="315"/>
      <c r="AC411" s="315"/>
      <c r="AD411" s="315"/>
      <c r="AE411" s="315"/>
      <c r="AF411" s="315"/>
      <c r="AG411" s="315"/>
      <c r="AH411" s="315"/>
      <c r="AI411" s="315"/>
      <c r="AJ411" s="315"/>
      <c r="AK411" s="315"/>
      <c r="AL411" s="315"/>
      <c r="AM411" s="315"/>
      <c r="AN411" s="315"/>
      <c r="AO411" s="315"/>
      <c r="AP411" s="315"/>
    </row>
    <row r="412" spans="17:42" s="283" customFormat="1" x14ac:dyDescent="0.2">
      <c r="Q412" s="315"/>
      <c r="R412" s="315"/>
      <c r="S412" s="315"/>
      <c r="T412" s="315"/>
      <c r="U412" s="315"/>
      <c r="V412" s="315"/>
      <c r="W412" s="315"/>
      <c r="X412" s="315"/>
      <c r="Y412" s="315"/>
      <c r="Z412" s="315"/>
      <c r="AA412" s="315"/>
      <c r="AB412" s="315"/>
      <c r="AC412" s="315"/>
      <c r="AD412" s="315"/>
      <c r="AE412" s="315"/>
      <c r="AF412" s="315"/>
      <c r="AG412" s="315"/>
      <c r="AH412" s="315"/>
      <c r="AI412" s="315"/>
      <c r="AJ412" s="315"/>
      <c r="AK412" s="315"/>
      <c r="AL412" s="315"/>
      <c r="AM412" s="315"/>
      <c r="AN412" s="315"/>
      <c r="AO412" s="315"/>
      <c r="AP412" s="315"/>
    </row>
    <row r="413" spans="17:42" s="283" customFormat="1" x14ac:dyDescent="0.2">
      <c r="Q413" s="315"/>
      <c r="R413" s="315"/>
      <c r="S413" s="315"/>
      <c r="T413" s="315"/>
      <c r="U413" s="315"/>
      <c r="V413" s="315"/>
      <c r="W413" s="315"/>
      <c r="X413" s="315"/>
      <c r="Y413" s="315"/>
      <c r="Z413" s="315"/>
      <c r="AA413" s="315"/>
      <c r="AB413" s="315"/>
      <c r="AC413" s="315"/>
      <c r="AD413" s="315"/>
      <c r="AE413" s="315"/>
      <c r="AF413" s="315"/>
      <c r="AG413" s="315"/>
      <c r="AH413" s="315"/>
      <c r="AI413" s="315"/>
      <c r="AJ413" s="315"/>
      <c r="AK413" s="315"/>
      <c r="AL413" s="315"/>
      <c r="AM413" s="315"/>
      <c r="AN413" s="315"/>
      <c r="AO413" s="315"/>
      <c r="AP413" s="315"/>
    </row>
    <row r="414" spans="17:42" s="283" customFormat="1" x14ac:dyDescent="0.2">
      <c r="Q414" s="315"/>
      <c r="R414" s="315"/>
      <c r="S414" s="315"/>
      <c r="T414" s="315"/>
      <c r="U414" s="315"/>
      <c r="V414" s="315"/>
      <c r="W414" s="315"/>
      <c r="X414" s="315"/>
      <c r="Y414" s="315"/>
      <c r="Z414" s="315"/>
      <c r="AA414" s="315"/>
      <c r="AB414" s="315"/>
      <c r="AC414" s="315"/>
      <c r="AD414" s="315"/>
      <c r="AE414" s="315"/>
      <c r="AF414" s="315"/>
      <c r="AG414" s="315"/>
      <c r="AH414" s="315"/>
      <c r="AI414" s="315"/>
      <c r="AJ414" s="315"/>
      <c r="AK414" s="315"/>
      <c r="AL414" s="315"/>
      <c r="AM414" s="315"/>
      <c r="AN414" s="315"/>
      <c r="AO414" s="315"/>
      <c r="AP414" s="315"/>
    </row>
    <row r="415" spans="17:42" s="283" customFormat="1" x14ac:dyDescent="0.2">
      <c r="Q415" s="315"/>
      <c r="R415" s="315"/>
      <c r="S415" s="315"/>
      <c r="T415" s="315"/>
      <c r="U415" s="315"/>
      <c r="V415" s="315"/>
      <c r="W415" s="315"/>
      <c r="X415" s="315"/>
      <c r="Y415" s="315"/>
      <c r="Z415" s="315"/>
      <c r="AA415" s="315"/>
      <c r="AB415" s="315"/>
      <c r="AC415" s="315"/>
      <c r="AD415" s="315"/>
      <c r="AE415" s="315"/>
      <c r="AF415" s="315"/>
      <c r="AG415" s="315"/>
      <c r="AH415" s="315"/>
      <c r="AI415" s="315"/>
      <c r="AJ415" s="315"/>
      <c r="AK415" s="315"/>
      <c r="AL415" s="315"/>
      <c r="AM415" s="315"/>
      <c r="AN415" s="315"/>
      <c r="AO415" s="315"/>
      <c r="AP415" s="315"/>
    </row>
    <row r="416" spans="17:42" s="283" customFormat="1" x14ac:dyDescent="0.2">
      <c r="Q416" s="315"/>
      <c r="R416" s="315"/>
      <c r="S416" s="315"/>
      <c r="T416" s="315"/>
      <c r="U416" s="315"/>
      <c r="V416" s="315"/>
      <c r="W416" s="315"/>
      <c r="X416" s="315"/>
      <c r="Y416" s="315"/>
      <c r="Z416" s="315"/>
      <c r="AA416" s="315"/>
      <c r="AB416" s="315"/>
      <c r="AC416" s="315"/>
      <c r="AD416" s="315"/>
      <c r="AE416" s="315"/>
      <c r="AF416" s="315"/>
      <c r="AG416" s="315"/>
      <c r="AH416" s="315"/>
      <c r="AI416" s="315"/>
      <c r="AJ416" s="315"/>
      <c r="AK416" s="315"/>
      <c r="AL416" s="315"/>
      <c r="AM416" s="315"/>
      <c r="AN416" s="315"/>
      <c r="AO416" s="315"/>
      <c r="AP416" s="315"/>
    </row>
    <row r="417" spans="17:42" s="283" customFormat="1" x14ac:dyDescent="0.2">
      <c r="Q417" s="315"/>
      <c r="R417" s="315"/>
      <c r="S417" s="315"/>
      <c r="T417" s="315"/>
      <c r="U417" s="315"/>
      <c r="V417" s="315"/>
      <c r="W417" s="315"/>
      <c r="X417" s="315"/>
      <c r="Y417" s="315"/>
      <c r="Z417" s="315"/>
      <c r="AA417" s="315"/>
      <c r="AB417" s="315"/>
      <c r="AC417" s="315"/>
      <c r="AD417" s="315"/>
      <c r="AE417" s="315"/>
      <c r="AF417" s="315"/>
      <c r="AG417" s="315"/>
      <c r="AH417" s="315"/>
      <c r="AI417" s="315"/>
      <c r="AJ417" s="315"/>
      <c r="AK417" s="315"/>
      <c r="AL417" s="315"/>
      <c r="AM417" s="315"/>
      <c r="AN417" s="315"/>
      <c r="AO417" s="315"/>
      <c r="AP417" s="315"/>
    </row>
    <row r="418" spans="17:42" s="283" customFormat="1" x14ac:dyDescent="0.2">
      <c r="Q418" s="315"/>
      <c r="R418" s="315"/>
      <c r="S418" s="315"/>
      <c r="T418" s="315"/>
      <c r="U418" s="315"/>
      <c r="V418" s="315"/>
      <c r="W418" s="315"/>
      <c r="X418" s="315"/>
      <c r="Y418" s="315"/>
      <c r="Z418" s="315"/>
      <c r="AA418" s="315"/>
      <c r="AB418" s="315"/>
      <c r="AC418" s="315"/>
      <c r="AD418" s="315"/>
      <c r="AE418" s="315"/>
      <c r="AF418" s="315"/>
      <c r="AG418" s="315"/>
      <c r="AH418" s="315"/>
      <c r="AI418" s="315"/>
      <c r="AJ418" s="315"/>
      <c r="AK418" s="315"/>
      <c r="AL418" s="315"/>
      <c r="AM418" s="315"/>
      <c r="AN418" s="315"/>
      <c r="AO418" s="315"/>
      <c r="AP418" s="315"/>
    </row>
    <row r="419" spans="17:42" s="283" customFormat="1" x14ac:dyDescent="0.2">
      <c r="Q419" s="315"/>
      <c r="R419" s="315"/>
      <c r="S419" s="315"/>
      <c r="T419" s="315"/>
      <c r="U419" s="315"/>
      <c r="V419" s="315"/>
      <c r="W419" s="315"/>
      <c r="X419" s="315"/>
      <c r="Y419" s="315"/>
      <c r="Z419" s="315"/>
      <c r="AA419" s="315"/>
      <c r="AB419" s="315"/>
      <c r="AC419" s="315"/>
      <c r="AD419" s="315"/>
      <c r="AE419" s="315"/>
      <c r="AF419" s="315"/>
      <c r="AG419" s="315"/>
      <c r="AH419" s="315"/>
      <c r="AI419" s="315"/>
      <c r="AJ419" s="315"/>
      <c r="AK419" s="315"/>
      <c r="AL419" s="315"/>
      <c r="AM419" s="315"/>
      <c r="AN419" s="315"/>
      <c r="AO419" s="315"/>
      <c r="AP419" s="315"/>
    </row>
    <row r="420" spans="17:42" s="283" customFormat="1" x14ac:dyDescent="0.2">
      <c r="Q420" s="315"/>
      <c r="R420" s="315"/>
      <c r="S420" s="315"/>
      <c r="T420" s="315"/>
      <c r="U420" s="315"/>
      <c r="V420" s="315"/>
      <c r="W420" s="315"/>
      <c r="X420" s="315"/>
      <c r="Y420" s="315"/>
      <c r="Z420" s="315"/>
      <c r="AA420" s="315"/>
      <c r="AB420" s="315"/>
      <c r="AC420" s="315"/>
      <c r="AD420" s="315"/>
      <c r="AE420" s="315"/>
      <c r="AF420" s="315"/>
      <c r="AG420" s="315"/>
      <c r="AH420" s="315"/>
      <c r="AI420" s="315"/>
      <c r="AJ420" s="315"/>
      <c r="AK420" s="315"/>
      <c r="AL420" s="315"/>
      <c r="AM420" s="315"/>
      <c r="AN420" s="315"/>
      <c r="AO420" s="315"/>
      <c r="AP420" s="315"/>
    </row>
    <row r="421" spans="17:42" s="283" customFormat="1" x14ac:dyDescent="0.2">
      <c r="Q421" s="315"/>
      <c r="R421" s="315"/>
      <c r="S421" s="315"/>
      <c r="T421" s="315"/>
      <c r="U421" s="315"/>
      <c r="V421" s="315"/>
      <c r="W421" s="315"/>
      <c r="X421" s="315"/>
      <c r="Y421" s="315"/>
      <c r="Z421" s="315"/>
      <c r="AA421" s="315"/>
      <c r="AB421" s="315"/>
      <c r="AC421" s="315"/>
      <c r="AD421" s="315"/>
      <c r="AE421" s="315"/>
      <c r="AF421" s="315"/>
      <c r="AG421" s="315"/>
      <c r="AH421" s="315"/>
      <c r="AI421" s="315"/>
      <c r="AJ421" s="315"/>
      <c r="AK421" s="315"/>
      <c r="AL421" s="315"/>
      <c r="AM421" s="315"/>
      <c r="AN421" s="315"/>
      <c r="AO421" s="315"/>
      <c r="AP421" s="315"/>
    </row>
    <row r="422" spans="17:42" s="283" customFormat="1" x14ac:dyDescent="0.2">
      <c r="Q422" s="315"/>
      <c r="R422" s="315"/>
      <c r="S422" s="315"/>
      <c r="T422" s="315"/>
      <c r="U422" s="315"/>
      <c r="V422" s="315"/>
      <c r="W422" s="315"/>
      <c r="X422" s="315"/>
      <c r="Y422" s="315"/>
      <c r="Z422" s="315"/>
      <c r="AA422" s="315"/>
      <c r="AB422" s="315"/>
      <c r="AC422" s="315"/>
      <c r="AD422" s="315"/>
      <c r="AE422" s="315"/>
      <c r="AF422" s="315"/>
      <c r="AG422" s="315"/>
      <c r="AH422" s="315"/>
      <c r="AI422" s="315"/>
      <c r="AJ422" s="315"/>
      <c r="AK422" s="315"/>
      <c r="AL422" s="315"/>
      <c r="AM422" s="315"/>
      <c r="AN422" s="315"/>
      <c r="AO422" s="315"/>
      <c r="AP422" s="315"/>
    </row>
    <row r="423" spans="17:42" s="283" customFormat="1" x14ac:dyDescent="0.2">
      <c r="Q423" s="315"/>
      <c r="R423" s="315"/>
      <c r="S423" s="315"/>
      <c r="T423" s="315"/>
      <c r="U423" s="315"/>
      <c r="V423" s="315"/>
      <c r="W423" s="315"/>
      <c r="X423" s="315"/>
      <c r="Y423" s="315"/>
      <c r="Z423" s="315"/>
      <c r="AA423" s="315"/>
      <c r="AB423" s="315"/>
      <c r="AC423" s="315"/>
      <c r="AD423" s="315"/>
      <c r="AE423" s="315"/>
      <c r="AF423" s="315"/>
      <c r="AG423" s="315"/>
      <c r="AH423" s="315"/>
      <c r="AI423" s="315"/>
      <c r="AJ423" s="315"/>
      <c r="AK423" s="315"/>
      <c r="AL423" s="315"/>
      <c r="AM423" s="315"/>
      <c r="AN423" s="315"/>
      <c r="AO423" s="315"/>
      <c r="AP423" s="315"/>
    </row>
    <row r="424" spans="17:42" s="283" customFormat="1" x14ac:dyDescent="0.2">
      <c r="Q424" s="315"/>
      <c r="R424" s="315"/>
      <c r="S424" s="315"/>
      <c r="T424" s="315"/>
      <c r="U424" s="315"/>
      <c r="V424" s="315"/>
      <c r="W424" s="315"/>
      <c r="X424" s="315"/>
      <c r="Y424" s="315"/>
      <c r="Z424" s="315"/>
      <c r="AA424" s="315"/>
      <c r="AB424" s="315"/>
      <c r="AC424" s="315"/>
      <c r="AD424" s="315"/>
      <c r="AE424" s="315"/>
      <c r="AF424" s="315"/>
      <c r="AG424" s="315"/>
      <c r="AH424" s="315"/>
      <c r="AI424" s="315"/>
      <c r="AJ424" s="315"/>
      <c r="AK424" s="315"/>
      <c r="AL424" s="315"/>
      <c r="AM424" s="315"/>
      <c r="AN424" s="315"/>
      <c r="AO424" s="315"/>
      <c r="AP424" s="315"/>
    </row>
    <row r="425" spans="17:42" s="283" customFormat="1" x14ac:dyDescent="0.2">
      <c r="Q425" s="315"/>
      <c r="R425" s="315"/>
      <c r="S425" s="315"/>
      <c r="T425" s="315"/>
      <c r="U425" s="315"/>
      <c r="V425" s="315"/>
      <c r="W425" s="315"/>
      <c r="X425" s="315"/>
      <c r="Y425" s="315"/>
      <c r="Z425" s="315"/>
      <c r="AA425" s="315"/>
      <c r="AB425" s="315"/>
      <c r="AC425" s="315"/>
      <c r="AD425" s="315"/>
      <c r="AE425" s="315"/>
      <c r="AF425" s="315"/>
      <c r="AG425" s="315"/>
      <c r="AH425" s="315"/>
      <c r="AI425" s="315"/>
      <c r="AJ425" s="315"/>
      <c r="AK425" s="315"/>
      <c r="AL425" s="315"/>
      <c r="AM425" s="315"/>
      <c r="AN425" s="315"/>
      <c r="AO425" s="315"/>
      <c r="AP425" s="315"/>
    </row>
    <row r="426" spans="17:42" s="283" customFormat="1" x14ac:dyDescent="0.2">
      <c r="Q426" s="315"/>
      <c r="R426" s="315"/>
      <c r="S426" s="315"/>
      <c r="T426" s="315"/>
      <c r="U426" s="315"/>
      <c r="V426" s="315"/>
      <c r="W426" s="315"/>
      <c r="X426" s="315"/>
      <c r="Y426" s="315"/>
      <c r="Z426" s="315"/>
      <c r="AA426" s="315"/>
      <c r="AB426" s="315"/>
      <c r="AC426" s="315"/>
      <c r="AD426" s="315"/>
      <c r="AE426" s="315"/>
      <c r="AF426" s="315"/>
      <c r="AG426" s="315"/>
      <c r="AH426" s="315"/>
      <c r="AI426" s="315"/>
      <c r="AJ426" s="315"/>
      <c r="AK426" s="315"/>
      <c r="AL426" s="315"/>
      <c r="AM426" s="315"/>
      <c r="AN426" s="315"/>
      <c r="AO426" s="315"/>
      <c r="AP426" s="315"/>
    </row>
    <row r="427" spans="17:42" s="283" customFormat="1" x14ac:dyDescent="0.2">
      <c r="Q427" s="315"/>
      <c r="R427" s="315"/>
      <c r="S427" s="315"/>
      <c r="T427" s="315"/>
      <c r="U427" s="315"/>
      <c r="V427" s="315"/>
      <c r="W427" s="315"/>
      <c r="X427" s="315"/>
      <c r="Y427" s="315"/>
      <c r="Z427" s="315"/>
      <c r="AA427" s="315"/>
      <c r="AB427" s="315"/>
      <c r="AC427" s="315"/>
      <c r="AD427" s="315"/>
      <c r="AE427" s="315"/>
      <c r="AF427" s="315"/>
      <c r="AG427" s="315"/>
      <c r="AH427" s="315"/>
      <c r="AI427" s="315"/>
      <c r="AJ427" s="315"/>
      <c r="AK427" s="315"/>
      <c r="AL427" s="315"/>
      <c r="AM427" s="315"/>
      <c r="AN427" s="315"/>
      <c r="AO427" s="315"/>
      <c r="AP427" s="315"/>
    </row>
    <row r="428" spans="17:42" s="283" customFormat="1" x14ac:dyDescent="0.2">
      <c r="Q428" s="315"/>
      <c r="R428" s="315"/>
      <c r="S428" s="315"/>
      <c r="T428" s="315"/>
      <c r="U428" s="315"/>
      <c r="V428" s="315"/>
      <c r="W428" s="315"/>
      <c r="X428" s="315"/>
      <c r="Y428" s="315"/>
      <c r="Z428" s="315"/>
      <c r="AA428" s="315"/>
      <c r="AB428" s="315"/>
      <c r="AC428" s="315"/>
      <c r="AD428" s="315"/>
      <c r="AE428" s="315"/>
      <c r="AF428" s="315"/>
      <c r="AG428" s="315"/>
      <c r="AH428" s="315"/>
      <c r="AI428" s="315"/>
      <c r="AJ428" s="315"/>
      <c r="AK428" s="315"/>
      <c r="AL428" s="315"/>
      <c r="AM428" s="315"/>
      <c r="AN428" s="315"/>
      <c r="AO428" s="315"/>
      <c r="AP428" s="315"/>
    </row>
    <row r="429" spans="17:42" s="283" customFormat="1" x14ac:dyDescent="0.2">
      <c r="Q429" s="315"/>
      <c r="R429" s="315"/>
      <c r="S429" s="315"/>
      <c r="T429" s="315"/>
      <c r="U429" s="315"/>
      <c r="V429" s="315"/>
      <c r="W429" s="315"/>
      <c r="X429" s="315"/>
      <c r="Y429" s="315"/>
      <c r="Z429" s="315"/>
      <c r="AA429" s="315"/>
      <c r="AB429" s="315"/>
      <c r="AC429" s="315"/>
      <c r="AD429" s="315"/>
      <c r="AE429" s="315"/>
      <c r="AF429" s="315"/>
      <c r="AG429" s="315"/>
      <c r="AH429" s="315"/>
      <c r="AI429" s="315"/>
      <c r="AJ429" s="315"/>
      <c r="AK429" s="315"/>
      <c r="AL429" s="315"/>
      <c r="AM429" s="315"/>
      <c r="AN429" s="315"/>
      <c r="AO429" s="315"/>
      <c r="AP429" s="315"/>
    </row>
    <row r="430" spans="17:42" s="283" customFormat="1" x14ac:dyDescent="0.2">
      <c r="Q430" s="315"/>
      <c r="R430" s="315"/>
      <c r="S430" s="315"/>
      <c r="T430" s="315"/>
      <c r="U430" s="315"/>
      <c r="V430" s="315"/>
      <c r="W430" s="315"/>
      <c r="X430" s="315"/>
      <c r="Y430" s="315"/>
      <c r="Z430" s="315"/>
      <c r="AA430" s="315"/>
      <c r="AB430" s="315"/>
      <c r="AC430" s="315"/>
      <c r="AD430" s="315"/>
      <c r="AE430" s="315"/>
      <c r="AF430" s="315"/>
      <c r="AG430" s="315"/>
      <c r="AH430" s="315"/>
      <c r="AI430" s="315"/>
      <c r="AJ430" s="315"/>
      <c r="AK430" s="315"/>
      <c r="AL430" s="315"/>
      <c r="AM430" s="315"/>
      <c r="AN430" s="315"/>
      <c r="AO430" s="315"/>
      <c r="AP430" s="315"/>
    </row>
    <row r="431" spans="17:42" s="283" customFormat="1" x14ac:dyDescent="0.2">
      <c r="Q431" s="315"/>
      <c r="R431" s="315"/>
      <c r="S431" s="315"/>
      <c r="T431" s="315"/>
      <c r="U431" s="315"/>
      <c r="V431" s="315"/>
      <c r="W431" s="315"/>
      <c r="X431" s="315"/>
      <c r="Y431" s="315"/>
      <c r="Z431" s="315"/>
      <c r="AA431" s="315"/>
      <c r="AB431" s="315"/>
      <c r="AC431" s="315"/>
      <c r="AD431" s="315"/>
      <c r="AE431" s="315"/>
      <c r="AF431" s="315"/>
      <c r="AG431" s="315"/>
      <c r="AH431" s="315"/>
      <c r="AI431" s="315"/>
      <c r="AJ431" s="315"/>
      <c r="AK431" s="315"/>
      <c r="AL431" s="315"/>
      <c r="AM431" s="315"/>
      <c r="AN431" s="315"/>
      <c r="AO431" s="315"/>
      <c r="AP431" s="315"/>
    </row>
    <row r="432" spans="17:42" s="283" customFormat="1" x14ac:dyDescent="0.2">
      <c r="Q432" s="315"/>
      <c r="R432" s="315"/>
      <c r="S432" s="315"/>
      <c r="T432" s="315"/>
      <c r="U432" s="315"/>
      <c r="V432" s="315"/>
      <c r="W432" s="315"/>
      <c r="X432" s="315"/>
      <c r="Y432" s="315"/>
      <c r="Z432" s="315"/>
      <c r="AA432" s="315"/>
      <c r="AB432" s="315"/>
      <c r="AC432" s="315"/>
      <c r="AD432" s="315"/>
      <c r="AE432" s="315"/>
      <c r="AF432" s="315"/>
      <c r="AG432" s="315"/>
      <c r="AH432" s="315"/>
      <c r="AI432" s="315"/>
      <c r="AJ432" s="315"/>
      <c r="AK432" s="315"/>
      <c r="AL432" s="315"/>
      <c r="AM432" s="315"/>
      <c r="AN432" s="315"/>
      <c r="AO432" s="315"/>
      <c r="AP432" s="315"/>
    </row>
    <row r="433" spans="17:42" s="283" customFormat="1" x14ac:dyDescent="0.2">
      <c r="Q433" s="315"/>
      <c r="R433" s="315"/>
      <c r="S433" s="315"/>
      <c r="T433" s="315"/>
      <c r="U433" s="315"/>
      <c r="V433" s="315"/>
      <c r="W433" s="315"/>
      <c r="X433" s="315"/>
      <c r="Y433" s="315"/>
      <c r="Z433" s="315"/>
      <c r="AA433" s="315"/>
      <c r="AB433" s="315"/>
      <c r="AC433" s="315"/>
      <c r="AD433" s="315"/>
      <c r="AE433" s="315"/>
      <c r="AF433" s="315"/>
      <c r="AG433" s="315"/>
      <c r="AH433" s="315"/>
      <c r="AI433" s="315"/>
      <c r="AJ433" s="315"/>
      <c r="AK433" s="315"/>
      <c r="AL433" s="315"/>
      <c r="AM433" s="315"/>
      <c r="AN433" s="315"/>
      <c r="AO433" s="315"/>
      <c r="AP433" s="315"/>
    </row>
    <row r="434" spans="17:42" s="283" customFormat="1" x14ac:dyDescent="0.2">
      <c r="Q434" s="315"/>
      <c r="R434" s="315"/>
      <c r="S434" s="315"/>
      <c r="T434" s="315"/>
      <c r="U434" s="315"/>
      <c r="V434" s="315"/>
      <c r="W434" s="315"/>
      <c r="X434" s="315"/>
      <c r="Y434" s="315"/>
      <c r="Z434" s="315"/>
      <c r="AA434" s="315"/>
      <c r="AB434" s="315"/>
      <c r="AC434" s="315"/>
      <c r="AD434" s="315"/>
      <c r="AE434" s="315"/>
      <c r="AF434" s="315"/>
      <c r="AG434" s="315"/>
      <c r="AH434" s="315"/>
      <c r="AI434" s="315"/>
      <c r="AJ434" s="315"/>
      <c r="AK434" s="315"/>
      <c r="AL434" s="315"/>
      <c r="AM434" s="315"/>
      <c r="AN434" s="315"/>
      <c r="AO434" s="315"/>
      <c r="AP434" s="315"/>
    </row>
    <row r="435" spans="17:42" s="283" customFormat="1" x14ac:dyDescent="0.2">
      <c r="Q435" s="315"/>
      <c r="R435" s="315"/>
      <c r="S435" s="315"/>
      <c r="T435" s="315"/>
      <c r="U435" s="315"/>
      <c r="V435" s="315"/>
      <c r="W435" s="315"/>
      <c r="X435" s="315"/>
      <c r="Y435" s="315"/>
      <c r="Z435" s="315"/>
      <c r="AA435" s="315"/>
      <c r="AB435" s="315"/>
      <c r="AC435" s="315"/>
      <c r="AD435" s="315"/>
      <c r="AE435" s="315"/>
      <c r="AF435" s="315"/>
      <c r="AG435" s="315"/>
      <c r="AH435" s="315"/>
      <c r="AI435" s="315"/>
      <c r="AJ435" s="315"/>
      <c r="AK435" s="315"/>
      <c r="AL435" s="315"/>
      <c r="AM435" s="315"/>
      <c r="AN435" s="315"/>
      <c r="AO435" s="315"/>
      <c r="AP435" s="315"/>
    </row>
    <row r="436" spans="17:42" s="283" customFormat="1" x14ac:dyDescent="0.2">
      <c r="Q436" s="315"/>
      <c r="R436" s="315"/>
      <c r="S436" s="315"/>
      <c r="T436" s="315"/>
      <c r="U436" s="315"/>
      <c r="V436" s="315"/>
      <c r="W436" s="315"/>
      <c r="X436" s="315"/>
      <c r="Y436" s="315"/>
      <c r="Z436" s="315"/>
      <c r="AA436" s="315"/>
      <c r="AB436" s="315"/>
      <c r="AC436" s="315"/>
      <c r="AD436" s="315"/>
      <c r="AE436" s="315"/>
      <c r="AF436" s="315"/>
      <c r="AG436" s="315"/>
      <c r="AH436" s="315"/>
      <c r="AI436" s="315"/>
      <c r="AJ436" s="315"/>
      <c r="AK436" s="315"/>
      <c r="AL436" s="315"/>
      <c r="AM436" s="315"/>
      <c r="AN436" s="315"/>
      <c r="AO436" s="315"/>
      <c r="AP436" s="315"/>
    </row>
    <row r="437" spans="17:42" s="283" customFormat="1" x14ac:dyDescent="0.2">
      <c r="Q437" s="315"/>
      <c r="R437" s="315"/>
      <c r="S437" s="315"/>
      <c r="T437" s="315"/>
      <c r="U437" s="315"/>
      <c r="V437" s="315"/>
      <c r="W437" s="315"/>
      <c r="X437" s="315"/>
      <c r="Y437" s="315"/>
      <c r="Z437" s="315"/>
      <c r="AA437" s="315"/>
      <c r="AB437" s="315"/>
      <c r="AC437" s="315"/>
      <c r="AD437" s="315"/>
      <c r="AE437" s="315"/>
      <c r="AF437" s="315"/>
      <c r="AG437" s="315"/>
      <c r="AH437" s="315"/>
      <c r="AI437" s="315"/>
      <c r="AJ437" s="315"/>
      <c r="AK437" s="315"/>
      <c r="AL437" s="315"/>
      <c r="AM437" s="315"/>
      <c r="AN437" s="315"/>
      <c r="AO437" s="315"/>
      <c r="AP437" s="315"/>
    </row>
    <row r="438" spans="17:42" s="283" customFormat="1" x14ac:dyDescent="0.2">
      <c r="Q438" s="315"/>
      <c r="R438" s="315"/>
      <c r="S438" s="315"/>
      <c r="T438" s="315"/>
      <c r="U438" s="315"/>
      <c r="V438" s="315"/>
      <c r="W438" s="315"/>
      <c r="X438" s="315"/>
      <c r="Y438" s="315"/>
      <c r="Z438" s="315"/>
      <c r="AA438" s="315"/>
      <c r="AB438" s="315"/>
      <c r="AC438" s="315"/>
      <c r="AD438" s="315"/>
      <c r="AE438" s="315"/>
      <c r="AF438" s="315"/>
      <c r="AG438" s="315"/>
      <c r="AH438" s="315"/>
      <c r="AI438" s="315"/>
      <c r="AJ438" s="315"/>
      <c r="AK438" s="315"/>
      <c r="AL438" s="315"/>
      <c r="AM438" s="315"/>
      <c r="AN438" s="315"/>
      <c r="AO438" s="315"/>
      <c r="AP438" s="315"/>
    </row>
    <row r="439" spans="17:42" s="283" customFormat="1" x14ac:dyDescent="0.2">
      <c r="Q439" s="315"/>
      <c r="R439" s="315"/>
      <c r="S439" s="315"/>
      <c r="T439" s="315"/>
      <c r="U439" s="315"/>
      <c r="V439" s="315"/>
      <c r="W439" s="315"/>
      <c r="X439" s="315"/>
      <c r="Y439" s="315"/>
      <c r="Z439" s="315"/>
      <c r="AA439" s="315"/>
      <c r="AB439" s="315"/>
      <c r="AC439" s="315"/>
      <c r="AD439" s="315"/>
      <c r="AE439" s="315"/>
      <c r="AF439" s="315"/>
      <c r="AG439" s="315"/>
      <c r="AH439" s="315"/>
      <c r="AI439" s="315"/>
      <c r="AJ439" s="315"/>
      <c r="AK439" s="315"/>
      <c r="AL439" s="315"/>
      <c r="AM439" s="315"/>
      <c r="AN439" s="315"/>
      <c r="AO439" s="315"/>
      <c r="AP439" s="315"/>
    </row>
    <row r="440" spans="17:42" s="283" customFormat="1" x14ac:dyDescent="0.2">
      <c r="Q440" s="315"/>
      <c r="R440" s="315"/>
      <c r="S440" s="315"/>
      <c r="T440" s="315"/>
      <c r="U440" s="315"/>
      <c r="V440" s="315"/>
      <c r="W440" s="315"/>
      <c r="X440" s="315"/>
      <c r="Y440" s="315"/>
      <c r="Z440" s="315"/>
      <c r="AA440" s="315"/>
      <c r="AB440" s="315"/>
      <c r="AC440" s="315"/>
      <c r="AD440" s="315"/>
      <c r="AE440" s="315"/>
      <c r="AF440" s="315"/>
      <c r="AG440" s="315"/>
      <c r="AH440" s="315"/>
      <c r="AI440" s="315"/>
      <c r="AJ440" s="315"/>
      <c r="AK440" s="315"/>
      <c r="AL440" s="315"/>
      <c r="AM440" s="315"/>
      <c r="AN440" s="315"/>
      <c r="AO440" s="315"/>
      <c r="AP440" s="315"/>
    </row>
    <row r="441" spans="17:42" s="283" customFormat="1" x14ac:dyDescent="0.2">
      <c r="Q441" s="315"/>
      <c r="R441" s="315"/>
      <c r="S441" s="315"/>
      <c r="T441" s="315"/>
      <c r="U441" s="315"/>
      <c r="V441" s="315"/>
      <c r="W441" s="315"/>
      <c r="X441" s="315"/>
      <c r="Y441" s="315"/>
      <c r="Z441" s="315"/>
      <c r="AA441" s="315"/>
      <c r="AB441" s="315"/>
      <c r="AC441" s="315"/>
      <c r="AD441" s="315"/>
      <c r="AE441" s="315"/>
      <c r="AF441" s="315"/>
      <c r="AG441" s="315"/>
      <c r="AH441" s="315"/>
      <c r="AI441" s="315"/>
      <c r="AJ441" s="315"/>
      <c r="AK441" s="315"/>
      <c r="AL441" s="315"/>
      <c r="AM441" s="315"/>
      <c r="AN441" s="315"/>
      <c r="AO441" s="315"/>
      <c r="AP441" s="315"/>
    </row>
    <row r="442" spans="17:42" s="283" customFormat="1" x14ac:dyDescent="0.2">
      <c r="Q442" s="315"/>
      <c r="R442" s="315"/>
      <c r="S442" s="315"/>
      <c r="T442" s="315"/>
      <c r="U442" s="315"/>
      <c r="V442" s="315"/>
      <c r="W442" s="315"/>
      <c r="X442" s="315"/>
      <c r="Y442" s="315"/>
      <c r="Z442" s="315"/>
      <c r="AA442" s="315"/>
      <c r="AB442" s="315"/>
      <c r="AC442" s="315"/>
      <c r="AD442" s="315"/>
      <c r="AE442" s="315"/>
      <c r="AF442" s="315"/>
      <c r="AG442" s="315"/>
      <c r="AH442" s="315"/>
      <c r="AI442" s="315"/>
      <c r="AJ442" s="315"/>
      <c r="AK442" s="315"/>
      <c r="AL442" s="315"/>
      <c r="AM442" s="315"/>
      <c r="AN442" s="315"/>
      <c r="AO442" s="315"/>
      <c r="AP442" s="315"/>
    </row>
    <row r="443" spans="17:42" s="283" customFormat="1" x14ac:dyDescent="0.2">
      <c r="Q443" s="315"/>
      <c r="R443" s="315"/>
      <c r="S443" s="315"/>
      <c r="T443" s="315"/>
      <c r="U443" s="315"/>
      <c r="V443" s="315"/>
      <c r="W443" s="315"/>
      <c r="X443" s="315"/>
      <c r="Y443" s="315"/>
      <c r="Z443" s="315"/>
      <c r="AA443" s="315"/>
      <c r="AB443" s="315"/>
      <c r="AC443" s="315"/>
      <c r="AD443" s="315"/>
      <c r="AE443" s="315"/>
      <c r="AF443" s="315"/>
      <c r="AG443" s="315"/>
      <c r="AH443" s="315"/>
      <c r="AI443" s="315"/>
      <c r="AJ443" s="315"/>
      <c r="AK443" s="315"/>
      <c r="AL443" s="315"/>
      <c r="AM443" s="315"/>
      <c r="AN443" s="315"/>
      <c r="AO443" s="315"/>
      <c r="AP443" s="315"/>
    </row>
    <row r="444" spans="17:42" s="283" customFormat="1" x14ac:dyDescent="0.2">
      <c r="Q444" s="315"/>
      <c r="R444" s="315"/>
      <c r="S444" s="315"/>
      <c r="T444" s="315"/>
      <c r="U444" s="315"/>
      <c r="V444" s="315"/>
      <c r="W444" s="315"/>
      <c r="X444" s="315"/>
      <c r="Y444" s="315"/>
      <c r="Z444" s="315"/>
      <c r="AA444" s="315"/>
      <c r="AB444" s="315"/>
      <c r="AC444" s="315"/>
      <c r="AD444" s="315"/>
      <c r="AE444" s="315"/>
      <c r="AF444" s="315"/>
      <c r="AG444" s="315"/>
      <c r="AH444" s="315"/>
      <c r="AI444" s="315"/>
      <c r="AJ444" s="315"/>
      <c r="AK444" s="315"/>
      <c r="AL444" s="315"/>
      <c r="AM444" s="315"/>
      <c r="AN444" s="315"/>
      <c r="AO444" s="315"/>
      <c r="AP444" s="315"/>
    </row>
    <row r="445" spans="17:42" s="283" customFormat="1" x14ac:dyDescent="0.2">
      <c r="Q445" s="315"/>
      <c r="R445" s="315"/>
      <c r="S445" s="315"/>
      <c r="T445" s="315"/>
      <c r="U445" s="315"/>
      <c r="V445" s="315"/>
      <c r="W445" s="315"/>
      <c r="X445" s="315"/>
      <c r="Y445" s="315"/>
      <c r="Z445" s="315"/>
      <c r="AA445" s="315"/>
      <c r="AB445" s="315"/>
      <c r="AC445" s="315"/>
      <c r="AD445" s="315"/>
      <c r="AE445" s="315"/>
      <c r="AF445" s="315"/>
      <c r="AG445" s="315"/>
      <c r="AH445" s="315"/>
      <c r="AI445" s="315"/>
      <c r="AJ445" s="315"/>
      <c r="AK445" s="315"/>
      <c r="AL445" s="315"/>
      <c r="AM445" s="315"/>
      <c r="AN445" s="315"/>
      <c r="AO445" s="315"/>
      <c r="AP445" s="315"/>
    </row>
    <row r="446" spans="17:42" s="283" customFormat="1" x14ac:dyDescent="0.2">
      <c r="Q446" s="315"/>
      <c r="R446" s="315"/>
      <c r="S446" s="315"/>
      <c r="T446" s="315"/>
      <c r="U446" s="315"/>
      <c r="V446" s="315"/>
      <c r="W446" s="315"/>
      <c r="X446" s="315"/>
      <c r="Y446" s="315"/>
      <c r="Z446" s="315"/>
      <c r="AA446" s="315"/>
      <c r="AB446" s="315"/>
      <c r="AC446" s="315"/>
      <c r="AD446" s="315"/>
      <c r="AE446" s="315"/>
      <c r="AF446" s="315"/>
      <c r="AG446" s="315"/>
      <c r="AH446" s="315"/>
      <c r="AI446" s="315"/>
      <c r="AJ446" s="315"/>
      <c r="AK446" s="315"/>
      <c r="AL446" s="315"/>
      <c r="AM446" s="315"/>
      <c r="AN446" s="315"/>
      <c r="AO446" s="315"/>
      <c r="AP446" s="315"/>
    </row>
    <row r="447" spans="17:42" s="283" customFormat="1" x14ac:dyDescent="0.2">
      <c r="Q447" s="315"/>
      <c r="R447" s="315"/>
      <c r="S447" s="315"/>
      <c r="T447" s="315"/>
      <c r="U447" s="315"/>
      <c r="V447" s="315"/>
      <c r="W447" s="315"/>
      <c r="X447" s="315"/>
      <c r="Y447" s="315"/>
      <c r="Z447" s="315"/>
      <c r="AA447" s="315"/>
      <c r="AB447" s="315"/>
      <c r="AC447" s="315"/>
      <c r="AD447" s="315"/>
      <c r="AE447" s="315"/>
      <c r="AF447" s="315"/>
      <c r="AG447" s="315"/>
      <c r="AH447" s="315"/>
      <c r="AI447" s="315"/>
      <c r="AJ447" s="315"/>
      <c r="AK447" s="315"/>
      <c r="AL447" s="315"/>
      <c r="AM447" s="315"/>
      <c r="AN447" s="315"/>
      <c r="AO447" s="315"/>
      <c r="AP447" s="315"/>
    </row>
    <row r="448" spans="17:42" s="283" customFormat="1" x14ac:dyDescent="0.2">
      <c r="Q448" s="315"/>
      <c r="R448" s="315"/>
      <c r="S448" s="315"/>
      <c r="T448" s="315"/>
      <c r="U448" s="315"/>
      <c r="V448" s="315"/>
      <c r="W448" s="315"/>
      <c r="X448" s="315"/>
      <c r="Y448" s="315"/>
      <c r="Z448" s="315"/>
      <c r="AA448" s="315"/>
      <c r="AB448" s="315"/>
      <c r="AC448" s="315"/>
      <c r="AD448" s="315"/>
      <c r="AE448" s="315"/>
      <c r="AF448" s="315"/>
      <c r="AG448" s="315"/>
      <c r="AH448" s="315"/>
      <c r="AI448" s="315"/>
      <c r="AJ448" s="315"/>
      <c r="AK448" s="315"/>
      <c r="AL448" s="315"/>
      <c r="AM448" s="315"/>
      <c r="AN448" s="315"/>
      <c r="AO448" s="315"/>
      <c r="AP448" s="315"/>
    </row>
    <row r="449" spans="17:42" s="283" customFormat="1" x14ac:dyDescent="0.2">
      <c r="Q449" s="315"/>
      <c r="R449" s="315"/>
      <c r="S449" s="315"/>
      <c r="T449" s="315"/>
      <c r="U449" s="315"/>
      <c r="V449" s="315"/>
      <c r="W449" s="315"/>
      <c r="X449" s="315"/>
      <c r="Y449" s="315"/>
      <c r="Z449" s="315"/>
      <c r="AA449" s="315"/>
      <c r="AB449" s="315"/>
      <c r="AC449" s="315"/>
      <c r="AD449" s="315"/>
      <c r="AE449" s="315"/>
      <c r="AF449" s="315"/>
      <c r="AG449" s="315"/>
      <c r="AH449" s="315"/>
      <c r="AI449" s="315"/>
      <c r="AJ449" s="315"/>
      <c r="AK449" s="315"/>
      <c r="AL449" s="315"/>
      <c r="AM449" s="315"/>
      <c r="AN449" s="315"/>
      <c r="AO449" s="315"/>
      <c r="AP449" s="315"/>
    </row>
    <row r="450" spans="17:42" s="283" customFormat="1" x14ac:dyDescent="0.2">
      <c r="Q450" s="315"/>
      <c r="R450" s="315"/>
      <c r="S450" s="315"/>
      <c r="T450" s="315"/>
      <c r="U450" s="315"/>
      <c r="V450" s="315"/>
      <c r="W450" s="315"/>
      <c r="X450" s="315"/>
      <c r="Y450" s="315"/>
      <c r="Z450" s="315"/>
      <c r="AA450" s="315"/>
      <c r="AB450" s="315"/>
      <c r="AC450" s="315"/>
      <c r="AD450" s="315"/>
      <c r="AE450" s="315"/>
      <c r="AF450" s="315"/>
      <c r="AG450" s="315"/>
      <c r="AH450" s="315"/>
      <c r="AI450" s="315"/>
      <c r="AJ450" s="315"/>
      <c r="AK450" s="315"/>
      <c r="AL450" s="315"/>
      <c r="AM450" s="315"/>
      <c r="AN450" s="315"/>
      <c r="AO450" s="315"/>
      <c r="AP450" s="315"/>
    </row>
    <row r="451" spans="17:42" s="283" customFormat="1" x14ac:dyDescent="0.2">
      <c r="Q451" s="315"/>
      <c r="R451" s="315"/>
      <c r="S451" s="315"/>
      <c r="T451" s="315"/>
      <c r="U451" s="315"/>
      <c r="V451" s="315"/>
      <c r="W451" s="315"/>
      <c r="X451" s="315"/>
      <c r="Y451" s="315"/>
      <c r="Z451" s="315"/>
      <c r="AA451" s="315"/>
      <c r="AB451" s="315"/>
      <c r="AC451" s="315"/>
      <c r="AD451" s="315"/>
      <c r="AE451" s="315"/>
      <c r="AF451" s="315"/>
      <c r="AG451" s="315"/>
      <c r="AH451" s="315"/>
      <c r="AI451" s="315"/>
      <c r="AJ451" s="315"/>
      <c r="AK451" s="315"/>
      <c r="AL451" s="315"/>
      <c r="AM451" s="315"/>
      <c r="AN451" s="315"/>
      <c r="AO451" s="315"/>
      <c r="AP451" s="315"/>
    </row>
    <row r="452" spans="17:42" s="283" customFormat="1" x14ac:dyDescent="0.2">
      <c r="Q452" s="315"/>
      <c r="R452" s="315"/>
      <c r="S452" s="315"/>
      <c r="T452" s="315"/>
      <c r="U452" s="315"/>
      <c r="V452" s="315"/>
      <c r="W452" s="315"/>
      <c r="X452" s="315"/>
      <c r="Y452" s="315"/>
      <c r="Z452" s="315"/>
      <c r="AA452" s="315"/>
      <c r="AB452" s="315"/>
      <c r="AC452" s="315"/>
      <c r="AD452" s="315"/>
      <c r="AE452" s="315"/>
      <c r="AF452" s="315"/>
      <c r="AG452" s="315"/>
      <c r="AH452" s="315"/>
      <c r="AI452" s="315"/>
      <c r="AJ452" s="315"/>
      <c r="AK452" s="315"/>
      <c r="AL452" s="315"/>
      <c r="AM452" s="315"/>
      <c r="AN452" s="315"/>
      <c r="AO452" s="315"/>
      <c r="AP452" s="315"/>
    </row>
    <row r="453" spans="17:42" s="283" customFormat="1" x14ac:dyDescent="0.2">
      <c r="Q453" s="315"/>
      <c r="R453" s="315"/>
      <c r="S453" s="315"/>
      <c r="T453" s="315"/>
      <c r="U453" s="315"/>
      <c r="V453" s="315"/>
      <c r="W453" s="315"/>
      <c r="X453" s="315"/>
      <c r="Y453" s="315"/>
      <c r="Z453" s="315"/>
      <c r="AA453" s="315"/>
      <c r="AB453" s="315"/>
      <c r="AC453" s="315"/>
      <c r="AD453" s="315"/>
      <c r="AE453" s="315"/>
      <c r="AF453" s="315"/>
      <c r="AG453" s="315"/>
      <c r="AH453" s="315"/>
      <c r="AI453" s="315"/>
      <c r="AJ453" s="315"/>
      <c r="AK453" s="315"/>
      <c r="AL453" s="315"/>
      <c r="AM453" s="315"/>
      <c r="AN453" s="315"/>
      <c r="AO453" s="315"/>
      <c r="AP453" s="315"/>
    </row>
    <row r="454" spans="17:42" s="283" customFormat="1" x14ac:dyDescent="0.2">
      <c r="Q454" s="315"/>
      <c r="R454" s="315"/>
      <c r="S454" s="315"/>
      <c r="T454" s="315"/>
      <c r="U454" s="315"/>
      <c r="V454" s="315"/>
      <c r="W454" s="315"/>
      <c r="X454" s="315"/>
      <c r="Y454" s="315"/>
      <c r="Z454" s="315"/>
      <c r="AA454" s="315"/>
      <c r="AB454" s="315"/>
      <c r="AC454" s="315"/>
      <c r="AD454" s="315"/>
      <c r="AE454" s="315"/>
      <c r="AF454" s="315"/>
      <c r="AG454" s="315"/>
      <c r="AH454" s="315"/>
      <c r="AI454" s="315"/>
      <c r="AJ454" s="315"/>
      <c r="AK454" s="315"/>
      <c r="AL454" s="315"/>
      <c r="AM454" s="315"/>
      <c r="AN454" s="315"/>
      <c r="AO454" s="315"/>
      <c r="AP454" s="315"/>
    </row>
    <row r="455" spans="17:42" s="283" customFormat="1" x14ac:dyDescent="0.2">
      <c r="Q455" s="315"/>
      <c r="R455" s="315"/>
      <c r="S455" s="315"/>
      <c r="T455" s="315"/>
      <c r="U455" s="315"/>
      <c r="V455" s="315"/>
      <c r="W455" s="315"/>
      <c r="X455" s="315"/>
      <c r="Y455" s="315"/>
      <c r="Z455" s="315"/>
      <c r="AA455" s="315"/>
      <c r="AB455" s="315"/>
      <c r="AC455" s="315"/>
      <c r="AD455" s="315"/>
      <c r="AE455" s="315"/>
      <c r="AF455" s="315"/>
      <c r="AG455" s="315"/>
      <c r="AH455" s="315"/>
      <c r="AI455" s="315"/>
      <c r="AJ455" s="315"/>
      <c r="AK455" s="315"/>
      <c r="AL455" s="315"/>
      <c r="AM455" s="315"/>
      <c r="AN455" s="315"/>
      <c r="AO455" s="315"/>
      <c r="AP455" s="315"/>
    </row>
    <row r="456" spans="17:42" s="283" customFormat="1" x14ac:dyDescent="0.2">
      <c r="Q456" s="315"/>
      <c r="R456" s="315"/>
      <c r="S456" s="315"/>
      <c r="T456" s="315"/>
      <c r="U456" s="315"/>
      <c r="V456" s="315"/>
      <c r="W456" s="315"/>
      <c r="X456" s="315"/>
      <c r="Y456" s="315"/>
      <c r="Z456" s="315"/>
      <c r="AA456" s="315"/>
      <c r="AB456" s="315"/>
      <c r="AC456" s="315"/>
      <c r="AD456" s="315"/>
      <c r="AE456" s="315"/>
      <c r="AF456" s="315"/>
      <c r="AG456" s="315"/>
      <c r="AH456" s="315"/>
      <c r="AI456" s="315"/>
      <c r="AJ456" s="315"/>
      <c r="AK456" s="315"/>
      <c r="AL456" s="315"/>
      <c r="AM456" s="315"/>
      <c r="AN456" s="315"/>
      <c r="AO456" s="315"/>
      <c r="AP456" s="315"/>
    </row>
  </sheetData>
  <mergeCells count="43">
    <mergeCell ref="AP3:AP4"/>
    <mergeCell ref="AG3:AG4"/>
    <mergeCell ref="AM3:AM4"/>
    <mergeCell ref="AK3:AK4"/>
    <mergeCell ref="AJ3:AJ4"/>
    <mergeCell ref="AH3:AH4"/>
    <mergeCell ref="AI3:AI4"/>
    <mergeCell ref="AL3:AL4"/>
    <mergeCell ref="AO3:AO4"/>
    <mergeCell ref="AN3:AN4"/>
    <mergeCell ref="AE3:AE4"/>
    <mergeCell ref="AF3:AF4"/>
    <mergeCell ref="AA3:AA4"/>
    <mergeCell ref="P3:P4"/>
    <mergeCell ref="Q3:Q4"/>
    <mergeCell ref="R3:R4"/>
    <mergeCell ref="S3:S4"/>
    <mergeCell ref="T3:T4"/>
    <mergeCell ref="U3:U4"/>
    <mergeCell ref="V3:V4"/>
    <mergeCell ref="W3:W4"/>
    <mergeCell ref="X3:X4"/>
    <mergeCell ref="Y3:Y4"/>
    <mergeCell ref="O3:O4"/>
    <mergeCell ref="AC3:AC4"/>
    <mergeCell ref="AD3:AD4"/>
    <mergeCell ref="N3:N4"/>
    <mergeCell ref="Z3:Z4"/>
    <mergeCell ref="AB3:AB4"/>
    <mergeCell ref="A1:N1"/>
    <mergeCell ref="A3:A4"/>
    <mergeCell ref="B3:B4"/>
    <mergeCell ref="C3:C4"/>
    <mergeCell ref="D3:D4"/>
    <mergeCell ref="E3:E4"/>
    <mergeCell ref="F3:F4"/>
    <mergeCell ref="G3:G4"/>
    <mergeCell ref="H3:H4"/>
    <mergeCell ref="I3:I4"/>
    <mergeCell ref="J3:J4"/>
    <mergeCell ref="K3:K4"/>
    <mergeCell ref="L3:L4"/>
    <mergeCell ref="M3:M4"/>
  </mergeCells>
  <conditionalFormatting sqref="B3:AP3">
    <cfRule type="expression" dxfId="0" priority="1" stopIfTrue="1">
      <formula>#REF!=1</formula>
    </cfRule>
  </conditionalFormatting>
  <pageMargins left="0.7" right="0.7" top="0.75" bottom="0.75" header="0.3" footer="0.3"/>
  <pageSetup paperSize="9" scale="4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14EAF-ED1D-44D6-AB1B-929F5A963320}">
  <sheetPr>
    <pageSetUpPr fitToPage="1"/>
  </sheetPr>
  <dimension ref="A1:AP135"/>
  <sheetViews>
    <sheetView zoomScale="70" zoomScaleNormal="70" zoomScaleSheetLayoutView="80" workbookViewId="0">
      <pane xSplit="1" ySplit="3" topLeftCell="W4" activePane="bottomRight" state="frozen"/>
      <selection pane="topRight" activeCell="B1" sqref="B1"/>
      <selection pane="bottomLeft" activeCell="A4" sqref="A4"/>
      <selection pane="bottomRight" activeCell="AP1" sqref="AP1:AP1048576"/>
    </sheetView>
  </sheetViews>
  <sheetFormatPr defaultColWidth="9.140625" defaultRowHeight="12" x14ac:dyDescent="0.2"/>
  <cols>
    <col min="1" max="1" width="37.140625" style="260" customWidth="1"/>
    <col min="2" max="12" width="12.5703125" style="260" customWidth="1"/>
    <col min="13" max="15" width="11" style="260" customWidth="1"/>
    <col min="16" max="21" width="11" style="260" bestFit="1" customWidth="1"/>
    <col min="22" max="35" width="10.85546875" style="260" bestFit="1" customWidth="1"/>
    <col min="36" max="36" width="11" style="260" bestFit="1" customWidth="1"/>
    <col min="37" max="42" width="10.85546875" style="260" bestFit="1" customWidth="1"/>
    <col min="43" max="16384" width="9.140625" style="13"/>
  </cols>
  <sheetData>
    <row r="1" spans="1:42" s="10" customFormat="1" ht="38.25" customHeight="1" x14ac:dyDescent="0.2">
      <c r="A1" s="6" t="s">
        <v>64</v>
      </c>
      <c r="B1" s="74"/>
      <c r="C1" s="74"/>
      <c r="D1" s="74"/>
      <c r="E1" s="74"/>
      <c r="F1" s="74"/>
      <c r="G1" s="74"/>
      <c r="H1" s="74"/>
      <c r="I1" s="74"/>
      <c r="J1" s="74"/>
      <c r="K1" s="8"/>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row>
    <row r="2" spans="1:42" s="11" customFormat="1" x14ac:dyDescent="0.2">
      <c r="A2" s="5"/>
      <c r="B2" s="255"/>
      <c r="C2" s="255"/>
      <c r="D2" s="255"/>
      <c r="E2" s="255"/>
      <c r="F2" s="255"/>
      <c r="G2" s="255"/>
      <c r="H2" s="255"/>
      <c r="I2" s="255"/>
      <c r="J2" s="255"/>
      <c r="K2" s="255"/>
      <c r="L2" s="255"/>
      <c r="M2" s="255"/>
      <c r="N2" s="255"/>
      <c r="O2" s="255"/>
      <c r="P2" s="255"/>
      <c r="Q2" s="255"/>
      <c r="R2" s="255"/>
      <c r="S2" s="255"/>
      <c r="T2" s="255"/>
      <c r="U2" s="255"/>
      <c r="V2" s="255"/>
      <c r="W2" s="255"/>
      <c r="X2" s="255"/>
      <c r="Y2" s="255"/>
      <c r="Z2" s="255"/>
      <c r="AA2" s="255"/>
      <c r="AB2" s="255"/>
      <c r="AC2" s="255"/>
      <c r="AD2" s="255"/>
      <c r="AE2" s="255"/>
      <c r="AF2" s="255"/>
      <c r="AG2" s="255"/>
      <c r="AH2" s="255"/>
      <c r="AI2" s="255"/>
      <c r="AJ2" s="255"/>
      <c r="AK2" s="255"/>
      <c r="AL2" s="255"/>
      <c r="AM2" s="255"/>
      <c r="AN2" s="255"/>
      <c r="AO2" s="255"/>
      <c r="AP2" s="255"/>
    </row>
    <row r="3" spans="1:42" s="34" customFormat="1" ht="18.75" customHeight="1" x14ac:dyDescent="0.2">
      <c r="A3" s="91" t="s">
        <v>45</v>
      </c>
      <c r="B3" s="92" t="s">
        <v>14</v>
      </c>
      <c r="C3" s="92" t="s">
        <v>15</v>
      </c>
      <c r="D3" s="92" t="s">
        <v>16</v>
      </c>
      <c r="E3" s="92" t="s">
        <v>17</v>
      </c>
      <c r="F3" s="92" t="s">
        <v>18</v>
      </c>
      <c r="G3" s="92" t="s">
        <v>19</v>
      </c>
      <c r="H3" s="92" t="s">
        <v>20</v>
      </c>
      <c r="I3" s="92" t="s">
        <v>21</v>
      </c>
      <c r="J3" s="92" t="s">
        <v>22</v>
      </c>
      <c r="K3" s="92" t="s">
        <v>23</v>
      </c>
      <c r="L3" s="92" t="s">
        <v>24</v>
      </c>
      <c r="M3" s="93" t="s">
        <v>39</v>
      </c>
      <c r="N3" s="93" t="s">
        <v>41</v>
      </c>
      <c r="O3" s="93" t="s">
        <v>43</v>
      </c>
      <c r="P3" s="93" t="s">
        <v>109</v>
      </c>
      <c r="Q3" s="93" t="s">
        <v>112</v>
      </c>
      <c r="R3" s="93" t="s">
        <v>117</v>
      </c>
      <c r="S3" s="93" t="s">
        <v>119</v>
      </c>
      <c r="T3" s="93" t="s">
        <v>134</v>
      </c>
      <c r="U3" s="93" t="s">
        <v>239</v>
      </c>
      <c r="V3" s="93" t="s">
        <v>254</v>
      </c>
      <c r="W3" s="93" t="s">
        <v>258</v>
      </c>
      <c r="X3" s="93" t="s">
        <v>260</v>
      </c>
      <c r="Y3" s="93" t="s">
        <v>274</v>
      </c>
      <c r="Z3" s="93" t="s">
        <v>280</v>
      </c>
      <c r="AA3" s="93" t="s">
        <v>301</v>
      </c>
      <c r="AB3" s="93" t="s">
        <v>304</v>
      </c>
      <c r="AC3" s="93" t="s">
        <v>309</v>
      </c>
      <c r="AD3" s="93" t="s">
        <v>314</v>
      </c>
      <c r="AE3" s="93" t="s">
        <v>321</v>
      </c>
      <c r="AF3" s="93" t="s">
        <v>349</v>
      </c>
      <c r="AG3" s="93" t="s">
        <v>360</v>
      </c>
      <c r="AH3" s="93" t="s">
        <v>362</v>
      </c>
      <c r="AI3" s="93" t="s">
        <v>367</v>
      </c>
      <c r="AJ3" s="93" t="s">
        <v>368</v>
      </c>
      <c r="AK3" s="93" t="s">
        <v>372</v>
      </c>
      <c r="AL3" s="93" t="s">
        <v>376</v>
      </c>
      <c r="AM3" s="93" t="s">
        <v>380</v>
      </c>
      <c r="AN3" s="93" t="s">
        <v>386</v>
      </c>
      <c r="AO3" s="93" t="s">
        <v>391</v>
      </c>
      <c r="AP3" s="93" t="s">
        <v>396</v>
      </c>
    </row>
    <row r="4" spans="1:42" x14ac:dyDescent="0.2">
      <c r="A4" s="94" t="s">
        <v>46</v>
      </c>
      <c r="B4" s="95">
        <v>0</v>
      </c>
      <c r="C4" s="35">
        <v>0</v>
      </c>
      <c r="D4" s="95">
        <v>0</v>
      </c>
      <c r="E4" s="95">
        <v>0</v>
      </c>
      <c r="F4" s="95">
        <v>0</v>
      </c>
      <c r="G4" s="35">
        <v>0</v>
      </c>
      <c r="H4" s="95">
        <v>0</v>
      </c>
      <c r="I4" s="95">
        <v>0</v>
      </c>
      <c r="J4" s="95">
        <v>0</v>
      </c>
      <c r="K4" s="35">
        <v>0</v>
      </c>
      <c r="L4" s="95"/>
      <c r="M4" s="95"/>
      <c r="N4" s="95"/>
      <c r="O4" s="95"/>
      <c r="P4" s="95"/>
      <c r="Q4" s="95"/>
      <c r="R4" s="95"/>
      <c r="S4" s="95"/>
      <c r="T4" s="95"/>
      <c r="U4" s="95"/>
      <c r="V4" s="95"/>
      <c r="W4" s="95"/>
      <c r="X4" s="95"/>
      <c r="Y4" s="95"/>
      <c r="Z4" s="95"/>
      <c r="AA4" s="95"/>
      <c r="AB4" s="95"/>
      <c r="AC4" s="95"/>
      <c r="AD4" s="95"/>
      <c r="AE4" s="95"/>
      <c r="AF4" s="95"/>
      <c r="AG4" s="95"/>
      <c r="AH4" s="95"/>
      <c r="AI4" s="95"/>
      <c r="AJ4" s="95"/>
      <c r="AK4" s="95"/>
      <c r="AL4" s="95"/>
      <c r="AM4" s="95"/>
      <c r="AN4" s="95"/>
      <c r="AO4" s="95"/>
      <c r="AP4" s="95"/>
    </row>
    <row r="5" spans="1:42" x14ac:dyDescent="0.2">
      <c r="A5" s="76" t="s">
        <v>65</v>
      </c>
      <c r="B5" s="54">
        <v>9750.3484560363013</v>
      </c>
      <c r="C5" s="54">
        <v>9603.2654315492837</v>
      </c>
      <c r="D5" s="54">
        <v>9443.7226850504539</v>
      </c>
      <c r="E5" s="54">
        <v>9591.9609289580294</v>
      </c>
      <c r="F5" s="54">
        <v>9343.3750598850274</v>
      </c>
      <c r="G5" s="54">
        <v>9139.8846402899253</v>
      </c>
      <c r="H5" s="54">
        <v>9130.3935056039845</v>
      </c>
      <c r="I5" s="54">
        <v>9123.0457253783316</v>
      </c>
      <c r="J5" s="54">
        <v>9089.8746300858547</v>
      </c>
      <c r="K5" s="54">
        <v>9300.8274413701765</v>
      </c>
      <c r="L5" s="54">
        <v>9017.1738561754519</v>
      </c>
      <c r="M5" s="54">
        <v>9151.7242779369863</v>
      </c>
      <c r="N5" s="54">
        <v>8987.5583011014405</v>
      </c>
      <c r="O5" s="54">
        <v>9196.9484635478275</v>
      </c>
      <c r="P5" s="54">
        <v>9793.3370080433178</v>
      </c>
      <c r="Q5" s="54">
        <v>9986.7200632034401</v>
      </c>
      <c r="R5" s="54">
        <v>10863.380746279125</v>
      </c>
      <c r="S5" s="54">
        <v>10897.724209944217</v>
      </c>
      <c r="T5" s="54">
        <v>13686.599897192751</v>
      </c>
      <c r="U5" s="54">
        <v>13795.798012981842</v>
      </c>
      <c r="V5" s="54">
        <v>14861.930059671859</v>
      </c>
      <c r="W5" s="54">
        <v>15224.28611236418</v>
      </c>
      <c r="X5" s="54">
        <v>15541.847809384597</v>
      </c>
      <c r="Y5" s="54">
        <v>16937.144901026022</v>
      </c>
      <c r="Z5" s="54">
        <v>16888.589356775454</v>
      </c>
      <c r="AA5" s="54">
        <v>17825.121168084617</v>
      </c>
      <c r="AB5" s="54">
        <v>18403.895</v>
      </c>
      <c r="AC5" s="54">
        <v>18627.87</v>
      </c>
      <c r="AD5" s="54">
        <v>19359.195</v>
      </c>
      <c r="AE5" s="54">
        <v>19862.338902160158</v>
      </c>
      <c r="AF5" s="54">
        <v>20245.4513628774</v>
      </c>
      <c r="AG5" s="54">
        <v>19695.599761504393</v>
      </c>
      <c r="AH5" s="54">
        <v>19799.654999999999</v>
      </c>
      <c r="AI5" s="54">
        <v>20117.788040974759</v>
      </c>
      <c r="AJ5" s="54">
        <v>20681.103343220395</v>
      </c>
      <c r="AK5" s="54">
        <v>21135.015096828298</v>
      </c>
      <c r="AL5" s="54">
        <v>21865.81393250632</v>
      </c>
      <c r="AM5" s="54">
        <v>22535.097254032302</v>
      </c>
      <c r="AN5" s="54">
        <v>23288.825512179061</v>
      </c>
      <c r="AO5" s="54">
        <v>24029.156651154466</v>
      </c>
      <c r="AP5" s="54">
        <v>23448.870537897597</v>
      </c>
    </row>
    <row r="6" spans="1:42" x14ac:dyDescent="0.2">
      <c r="A6" s="76" t="s">
        <v>66</v>
      </c>
      <c r="B6" s="54">
        <v>1329.9913554078612</v>
      </c>
      <c r="C6" s="54">
        <v>1081.4616236317556</v>
      </c>
      <c r="D6" s="54">
        <v>988.72828949598022</v>
      </c>
      <c r="E6" s="54">
        <v>918.90447746906466</v>
      </c>
      <c r="F6" s="54">
        <v>899.35202487599929</v>
      </c>
      <c r="G6" s="54">
        <v>843.43294236140378</v>
      </c>
      <c r="H6" s="54">
        <v>654.81782993077491</v>
      </c>
      <c r="I6" s="54">
        <v>566.96791874255757</v>
      </c>
      <c r="J6" s="54">
        <v>553.73673462037686</v>
      </c>
      <c r="K6" s="54">
        <v>538.76370039789776</v>
      </c>
      <c r="L6" s="54">
        <v>479.63332788704406</v>
      </c>
      <c r="M6" s="54">
        <v>455.28286820602887</v>
      </c>
      <c r="N6" s="54">
        <v>440.71409905446166</v>
      </c>
      <c r="O6" s="54">
        <v>409.57596663936113</v>
      </c>
      <c r="P6" s="54">
        <v>334.24774992259188</v>
      </c>
      <c r="Q6" s="54">
        <v>365.57070280183319</v>
      </c>
      <c r="R6" s="54">
        <v>362.09892481352847</v>
      </c>
      <c r="S6" s="54">
        <v>362.03437741147184</v>
      </c>
      <c r="T6" s="54">
        <v>388.44313668790943</v>
      </c>
      <c r="U6" s="54">
        <v>383.74775154841927</v>
      </c>
      <c r="V6" s="54">
        <v>350.65222827346531</v>
      </c>
      <c r="W6" s="54">
        <v>326.84815844026684</v>
      </c>
      <c r="X6" s="54">
        <v>316.47632554607617</v>
      </c>
      <c r="Y6" s="54">
        <v>327.05674012159443</v>
      </c>
      <c r="Z6" s="54">
        <v>324.93</v>
      </c>
      <c r="AA6" s="54">
        <v>319.67654364331827</v>
      </c>
      <c r="AB6" s="54">
        <v>324.839</v>
      </c>
      <c r="AC6" s="54">
        <v>317.83100000000002</v>
      </c>
      <c r="AD6" s="54">
        <v>316.12618818896169</v>
      </c>
      <c r="AE6" s="54">
        <v>324.76117238199458</v>
      </c>
      <c r="AF6" s="54">
        <v>330.54671807541109</v>
      </c>
      <c r="AG6" s="54">
        <v>338.70313746414507</v>
      </c>
      <c r="AH6" s="54">
        <v>328.923</v>
      </c>
      <c r="AI6" s="54">
        <v>333.33329792892408</v>
      </c>
      <c r="AJ6" s="54">
        <v>359.23683409780347</v>
      </c>
      <c r="AK6" s="54">
        <v>373.87319495486344</v>
      </c>
      <c r="AL6" s="54">
        <v>354.01261317068531</v>
      </c>
      <c r="AM6" s="54">
        <v>377.13492574218918</v>
      </c>
      <c r="AN6" s="54">
        <v>388.21447383640282</v>
      </c>
      <c r="AO6" s="54">
        <v>400.74817128579474</v>
      </c>
      <c r="AP6" s="54">
        <v>404.95603546174152</v>
      </c>
    </row>
    <row r="7" spans="1:42" x14ac:dyDescent="0.2">
      <c r="A7" s="76" t="s">
        <v>67</v>
      </c>
      <c r="B7" s="54">
        <v>1749.240828720569</v>
      </c>
      <c r="C7" s="54">
        <v>1391.1573357561217</v>
      </c>
      <c r="D7" s="54">
        <v>1299.2260895546201</v>
      </c>
      <c r="E7" s="54">
        <v>1215.3013163502555</v>
      </c>
      <c r="F7" s="54">
        <v>1181.3527504391511</v>
      </c>
      <c r="G7" s="54">
        <v>1088.8571676906606</v>
      </c>
      <c r="H7" s="54">
        <v>844.49883070201599</v>
      </c>
      <c r="I7" s="54">
        <v>801.37580474274512</v>
      </c>
      <c r="J7" s="54">
        <v>751.63600484674851</v>
      </c>
      <c r="K7" s="54">
        <v>705.61705457417327</v>
      </c>
      <c r="L7" s="54">
        <v>622.25816616500799</v>
      </c>
      <c r="M7" s="54">
        <v>579.20826385025896</v>
      </c>
      <c r="N7" s="54">
        <v>542.42608710612035</v>
      </c>
      <c r="O7" s="54">
        <v>476.25528709521853</v>
      </c>
      <c r="P7" s="54">
        <v>374.67935704622465</v>
      </c>
      <c r="Q7" s="54">
        <v>393.53908836315748</v>
      </c>
      <c r="R7" s="54">
        <v>401.27039413301134</v>
      </c>
      <c r="S7" s="54">
        <v>399.23612274070933</v>
      </c>
      <c r="T7" s="54">
        <v>474.74894632121163</v>
      </c>
      <c r="U7" s="54">
        <v>479.52973936176079</v>
      </c>
      <c r="V7" s="54">
        <v>427.93901172752533</v>
      </c>
      <c r="W7" s="54">
        <v>397.54156231340841</v>
      </c>
      <c r="X7" s="54">
        <v>367.40907930818253</v>
      </c>
      <c r="Y7" s="54">
        <v>377.63803246814052</v>
      </c>
      <c r="Z7" s="54">
        <v>370.07803631699767</v>
      </c>
      <c r="AA7" s="54">
        <v>352.30096532440592</v>
      </c>
      <c r="AB7" s="54">
        <v>328.29599999999999</v>
      </c>
      <c r="AC7" s="54">
        <v>320.11599999999999</v>
      </c>
      <c r="AD7" s="54">
        <v>312.88133755272656</v>
      </c>
      <c r="AE7" s="54">
        <v>312.48769629701673</v>
      </c>
      <c r="AF7" s="54">
        <v>300.54940827183179</v>
      </c>
      <c r="AG7" s="54">
        <v>306.58554518001387</v>
      </c>
      <c r="AH7" s="54">
        <v>303.35500000000002</v>
      </c>
      <c r="AI7" s="54">
        <v>321.2535497008526</v>
      </c>
      <c r="AJ7" s="54">
        <v>330.47749227628259</v>
      </c>
      <c r="AK7" s="54">
        <v>333.40811762389188</v>
      </c>
      <c r="AL7" s="54">
        <v>332.79996203120504</v>
      </c>
      <c r="AM7" s="54">
        <v>373.50475883331461</v>
      </c>
      <c r="AN7" s="54">
        <v>469.53349250294167</v>
      </c>
      <c r="AO7" s="54">
        <v>476.21900619707793</v>
      </c>
      <c r="AP7" s="54">
        <v>459.76291932901341</v>
      </c>
    </row>
    <row r="8" spans="1:42" ht="3" customHeight="1" x14ac:dyDescent="0.2">
      <c r="A8" s="76"/>
      <c r="B8" s="96"/>
      <c r="C8" s="96"/>
      <c r="D8" s="96"/>
      <c r="E8" s="96"/>
      <c r="F8" s="96"/>
      <c r="G8" s="96"/>
      <c r="H8" s="96"/>
      <c r="I8" s="96"/>
      <c r="J8" s="96"/>
      <c r="K8" s="96"/>
      <c r="L8" s="96"/>
      <c r="M8" s="96"/>
      <c r="N8" s="96"/>
      <c r="O8" s="96"/>
      <c r="P8" s="96"/>
      <c r="Q8" s="96"/>
      <c r="R8" s="96"/>
      <c r="S8" s="96"/>
      <c r="T8" s="96"/>
      <c r="U8" s="96"/>
      <c r="V8" s="96"/>
      <c r="W8" s="96"/>
      <c r="X8" s="96"/>
      <c r="Y8" s="96"/>
      <c r="Z8" s="96"/>
      <c r="AA8" s="96"/>
      <c r="AB8" s="96"/>
      <c r="AC8" s="96"/>
      <c r="AD8" s="96"/>
      <c r="AE8" s="96" t="s">
        <v>256</v>
      </c>
      <c r="AF8" s="96" t="s">
        <v>256</v>
      </c>
      <c r="AG8" s="96" t="s">
        <v>256</v>
      </c>
      <c r="AH8" s="96"/>
      <c r="AI8" s="96"/>
      <c r="AJ8" s="96"/>
      <c r="AK8" s="96" t="s">
        <v>256</v>
      </c>
      <c r="AL8" s="96" t="s">
        <v>256</v>
      </c>
      <c r="AM8" s="96" t="s">
        <v>256</v>
      </c>
      <c r="AN8" s="96" t="s">
        <v>256</v>
      </c>
      <c r="AO8" s="96"/>
      <c r="AP8" s="96" t="s">
        <v>256</v>
      </c>
    </row>
    <row r="9" spans="1:42" x14ac:dyDescent="0.2">
      <c r="A9" s="76" t="s">
        <v>68</v>
      </c>
      <c r="B9" s="97">
        <v>0.66647955730134201</v>
      </c>
      <c r="C9" s="97">
        <v>0.65960576070173804</v>
      </c>
      <c r="D9" s="97">
        <v>0.64603321220753496</v>
      </c>
      <c r="E9" s="97">
        <v>0.65080778413054996</v>
      </c>
      <c r="F9" s="97">
        <v>0.65367738585147905</v>
      </c>
      <c r="G9" s="97">
        <v>0.65631435615263001</v>
      </c>
      <c r="H9" s="97">
        <v>0.62190038896137301</v>
      </c>
      <c r="I9" s="97">
        <v>0.61926002919187495</v>
      </c>
      <c r="J9" s="97">
        <v>0.64029965412190804</v>
      </c>
      <c r="K9" s="97">
        <v>0.65545113452685599</v>
      </c>
      <c r="L9" s="97">
        <v>0.64608466736433501</v>
      </c>
      <c r="M9" s="97">
        <v>0.64890000000000003</v>
      </c>
      <c r="N9" s="98">
        <v>0.66149999999999998</v>
      </c>
      <c r="O9" s="99">
        <v>0.67859999999999998</v>
      </c>
      <c r="P9" s="99" t="s">
        <v>110</v>
      </c>
      <c r="Q9" s="99" t="s">
        <v>113</v>
      </c>
      <c r="R9" s="99">
        <v>0.62619999999999998</v>
      </c>
      <c r="S9" s="99">
        <v>0.623</v>
      </c>
      <c r="T9" s="99">
        <v>0.57306632502233146</v>
      </c>
      <c r="U9" s="99">
        <v>0.56599999999999995</v>
      </c>
      <c r="V9" s="99">
        <v>0.5993571287693269</v>
      </c>
      <c r="W9" s="99">
        <v>0.58709589655427996</v>
      </c>
      <c r="X9" s="99">
        <v>0.57940000000000003</v>
      </c>
      <c r="Y9" s="99">
        <v>0.56759999999999999</v>
      </c>
      <c r="Z9" s="99" t="s">
        <v>281</v>
      </c>
      <c r="AA9" s="99">
        <v>0.56230000000000002</v>
      </c>
      <c r="AB9" s="99">
        <v>0.57089999999999996</v>
      </c>
      <c r="AC9" s="99">
        <v>0.58040000000000003</v>
      </c>
      <c r="AD9" s="99" t="s">
        <v>315</v>
      </c>
      <c r="AE9" s="99" t="s">
        <v>324</v>
      </c>
      <c r="AF9" s="99" t="s">
        <v>354</v>
      </c>
      <c r="AG9" s="99">
        <v>0.64761228882366761</v>
      </c>
      <c r="AH9" s="99">
        <v>0.66690000000000005</v>
      </c>
      <c r="AI9" s="99">
        <v>0.63521830819811764</v>
      </c>
      <c r="AJ9" s="99">
        <v>0.62707253773017402</v>
      </c>
      <c r="AK9" s="99">
        <v>0.64890000000000003</v>
      </c>
      <c r="AL9" s="99" t="s">
        <v>383</v>
      </c>
      <c r="AM9" s="99" t="s">
        <v>381</v>
      </c>
      <c r="AN9" s="99" t="s">
        <v>387</v>
      </c>
      <c r="AO9" s="99" t="s">
        <v>393</v>
      </c>
      <c r="AP9" s="99" t="s">
        <v>397</v>
      </c>
    </row>
    <row r="10" spans="1:42" x14ac:dyDescent="0.2">
      <c r="A10" s="100" t="s">
        <v>69</v>
      </c>
      <c r="B10" s="36">
        <v>0.17940290407135542</v>
      </c>
      <c r="C10" s="36">
        <v>0.14486294747053427</v>
      </c>
      <c r="D10" s="36">
        <v>0.13757562911195109</v>
      </c>
      <c r="E10" s="36">
        <v>0.12669998609786592</v>
      </c>
      <c r="F10" s="36">
        <v>0.12643747498815358</v>
      </c>
      <c r="G10" s="36">
        <v>0.11913248476800482</v>
      </c>
      <c r="H10" s="36">
        <v>9.2493147221276481E-2</v>
      </c>
      <c r="I10" s="36">
        <v>8.7840818610992133E-2</v>
      </c>
      <c r="J10" s="36">
        <v>8.2689369813635061E-2</v>
      </c>
      <c r="K10" s="36">
        <v>7.5866051598332138E-2</v>
      </c>
      <c r="L10" s="36">
        <v>6.9008114525689404E-2</v>
      </c>
      <c r="M10" s="37">
        <v>6.3299999999999995E-2</v>
      </c>
      <c r="N10" s="38">
        <v>6.0400000000000002E-2</v>
      </c>
      <c r="O10" s="38" t="s">
        <v>70</v>
      </c>
      <c r="P10" s="38" t="s">
        <v>111</v>
      </c>
      <c r="Q10" s="38" t="s">
        <v>114</v>
      </c>
      <c r="R10" s="38">
        <v>3.6900000000000002E-2</v>
      </c>
      <c r="S10" s="38">
        <v>3.6600000000000001E-2</v>
      </c>
      <c r="T10" s="38">
        <v>3.4687135584243023E-2</v>
      </c>
      <c r="U10" s="38">
        <v>3.4799999999999998E-2</v>
      </c>
      <c r="V10" s="38">
        <v>2.8794309353449746E-2</v>
      </c>
      <c r="W10" s="38">
        <v>2.6112328642493843E-2</v>
      </c>
      <c r="X10" s="38">
        <v>2.3599999999999999E-2</v>
      </c>
      <c r="Y10" s="38">
        <v>2.23E-2</v>
      </c>
      <c r="Z10" s="38" t="s">
        <v>282</v>
      </c>
      <c r="AA10" s="38">
        <v>1.9800000000000002E-2</v>
      </c>
      <c r="AB10" s="38">
        <v>1.78E-2</v>
      </c>
      <c r="AC10" s="38">
        <v>1.72E-2</v>
      </c>
      <c r="AD10" s="38" t="s">
        <v>316</v>
      </c>
      <c r="AE10" s="38" t="s">
        <v>325</v>
      </c>
      <c r="AF10" s="38" t="s">
        <v>355</v>
      </c>
      <c r="AG10" s="38">
        <v>1.5321215077231151E-2</v>
      </c>
      <c r="AH10" s="38">
        <v>1.5299999999999999E-2</v>
      </c>
      <c r="AI10" s="38">
        <v>1.5968631792249811E-2</v>
      </c>
      <c r="AJ10" s="38">
        <v>1.5979683810468388E-2</v>
      </c>
      <c r="AK10" s="38">
        <v>1.5800000000000002E-2</v>
      </c>
      <c r="AL10" s="38" t="s">
        <v>384</v>
      </c>
      <c r="AM10" s="38" t="s">
        <v>382</v>
      </c>
      <c r="AN10" s="38" t="s">
        <v>388</v>
      </c>
      <c r="AO10" s="38" t="s">
        <v>394</v>
      </c>
      <c r="AP10" s="38" t="s">
        <v>398</v>
      </c>
    </row>
    <row r="11" spans="1:42" x14ac:dyDescent="0.2">
      <c r="A11" s="100" t="s">
        <v>71</v>
      </c>
      <c r="B11" s="36">
        <v>0.13155445069641972</v>
      </c>
      <c r="C11" s="36">
        <v>0.10799213344655685</v>
      </c>
      <c r="D11" s="36">
        <v>0.10032041555493373</v>
      </c>
      <c r="E11" s="36">
        <v>9.254253893605352E-2</v>
      </c>
      <c r="F11" s="36">
        <v>8.9892355852269651E-2</v>
      </c>
      <c r="G11" s="36">
        <v>8.3433577502811412E-2</v>
      </c>
      <c r="H11" s="36">
        <v>6.6865890893063037E-2</v>
      </c>
      <c r="I11" s="36">
        <v>6.1862825746347903E-2</v>
      </c>
      <c r="J11" s="36">
        <v>5.7848248519408042E-2</v>
      </c>
      <c r="K11" s="39">
        <v>5.307725445562432E-2</v>
      </c>
      <c r="L11" s="36">
        <v>4.6829609913550521E-2</v>
      </c>
      <c r="M11" s="36">
        <v>4.2999999999999997E-2</v>
      </c>
      <c r="N11" s="36">
        <v>4.1000000000000002E-2</v>
      </c>
      <c r="O11" s="36">
        <v>3.49E-2</v>
      </c>
      <c r="P11" s="36">
        <v>2.6660756911252734E-2</v>
      </c>
      <c r="Q11" s="36">
        <v>2.6800000000000001E-2</v>
      </c>
      <c r="R11" s="36">
        <v>2.5600000000000001E-2</v>
      </c>
      <c r="S11" s="36">
        <v>2.4899999999999999E-2</v>
      </c>
      <c r="T11" s="36">
        <v>2.3300000000000001E-2</v>
      </c>
      <c r="U11" s="36">
        <v>2.3199999999999998E-2</v>
      </c>
      <c r="V11" s="36">
        <v>2.0012849571949001E-2</v>
      </c>
      <c r="W11" s="42">
        <v>1.883096779523637E-2</v>
      </c>
      <c r="X11" s="42">
        <v>1.7078772939356016E-2</v>
      </c>
      <c r="Y11" s="42">
        <v>1.5785849560963721E-2</v>
      </c>
      <c r="Z11" s="42">
        <v>1.5984232836424653E-2</v>
      </c>
      <c r="AA11" s="42">
        <v>1.47E-2</v>
      </c>
      <c r="AB11" s="42">
        <v>1.3279621809166402E-2</v>
      </c>
      <c r="AC11" s="42">
        <v>1.26E-2</v>
      </c>
      <c r="AD11" s="42">
        <v>1.1987088044659488E-2</v>
      </c>
      <c r="AE11" s="42">
        <v>1.1780000000000001E-2</v>
      </c>
      <c r="AF11" s="42">
        <v>1.108E-2</v>
      </c>
      <c r="AG11" s="42">
        <v>1.1310000000000001E-2</v>
      </c>
      <c r="AH11" s="42">
        <v>1.094E-2</v>
      </c>
      <c r="AI11" s="42">
        <v>1.115E-2</v>
      </c>
      <c r="AJ11" s="42">
        <v>1.0840000000000001E-2</v>
      </c>
      <c r="AK11" s="42">
        <v>1.09E-2</v>
      </c>
      <c r="AL11" s="42">
        <v>1.04E-2</v>
      </c>
      <c r="AM11" s="42">
        <v>1.112E-2</v>
      </c>
      <c r="AN11" s="42">
        <v>1.3610000000000001E-2</v>
      </c>
      <c r="AO11" s="42">
        <v>1.3599999999999999E-2</v>
      </c>
      <c r="AP11" s="42">
        <v>1.3220000000000001E-2</v>
      </c>
    </row>
    <row r="12" spans="1:42" ht="20.25" customHeight="1" x14ac:dyDescent="0.2">
      <c r="A12" s="264" t="s">
        <v>72</v>
      </c>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359"/>
      <c r="AF12" s="360"/>
      <c r="AG12" s="360"/>
      <c r="AH12" s="360"/>
      <c r="AI12" s="360"/>
      <c r="AJ12" s="360"/>
      <c r="AK12" s="360"/>
      <c r="AL12" s="360"/>
      <c r="AM12" s="360"/>
      <c r="AN12" s="360"/>
      <c r="AO12" s="360"/>
      <c r="AP12" s="360"/>
    </row>
    <row r="13" spans="1:42" ht="20.25" customHeight="1" x14ac:dyDescent="0.2">
      <c r="A13" s="264" t="s">
        <v>317</v>
      </c>
      <c r="B13" s="29"/>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row>
    <row r="14" spans="1:42" ht="12.75" x14ac:dyDescent="0.2">
      <c r="A14" s="264" t="s">
        <v>318</v>
      </c>
      <c r="B14" s="29"/>
      <c r="C14" s="29"/>
      <c r="D14" s="29"/>
      <c r="E14" s="29"/>
      <c r="F14" s="29"/>
      <c r="G14" s="29"/>
      <c r="H14" s="29"/>
      <c r="I14" s="29"/>
      <c r="J14" s="29"/>
      <c r="K14" s="29"/>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row>
    <row r="15" spans="1:42" ht="12.75" x14ac:dyDescent="0.2">
      <c r="A15" s="264" t="s">
        <v>319</v>
      </c>
      <c r="B15" s="29"/>
      <c r="C15" s="29"/>
      <c r="D15" s="29"/>
      <c r="E15" s="29"/>
      <c r="F15" s="29"/>
      <c r="G15" s="29"/>
      <c r="H15" s="29"/>
      <c r="I15" s="29"/>
      <c r="J15" s="29"/>
      <c r="K15" s="29"/>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row>
    <row r="17" spans="1:42" s="41" customFormat="1" ht="18.75" customHeight="1" x14ac:dyDescent="0.2">
      <c r="A17" s="91" t="s">
        <v>73</v>
      </c>
      <c r="B17" s="92" t="s">
        <v>14</v>
      </c>
      <c r="C17" s="92" t="s">
        <v>15</v>
      </c>
      <c r="D17" s="92" t="s">
        <v>16</v>
      </c>
      <c r="E17" s="92" t="s">
        <v>17</v>
      </c>
      <c r="F17" s="92" t="s">
        <v>18</v>
      </c>
      <c r="G17" s="92" t="s">
        <v>19</v>
      </c>
      <c r="H17" s="92" t="s">
        <v>20</v>
      </c>
      <c r="I17" s="92" t="s">
        <v>21</v>
      </c>
      <c r="J17" s="92" t="s">
        <v>22</v>
      </c>
      <c r="K17" s="92" t="s">
        <v>23</v>
      </c>
      <c r="L17" s="92" t="s">
        <v>24</v>
      </c>
      <c r="M17" s="93" t="s">
        <v>39</v>
      </c>
      <c r="N17" s="93" t="s">
        <v>41</v>
      </c>
      <c r="O17" s="93" t="s">
        <v>43</v>
      </c>
      <c r="P17" s="93" t="s">
        <v>109</v>
      </c>
      <c r="Q17" s="93" t="s">
        <v>112</v>
      </c>
      <c r="R17" s="93" t="s">
        <v>117</v>
      </c>
      <c r="S17" s="93" t="s">
        <v>119</v>
      </c>
      <c r="T17" s="93" t="s">
        <v>134</v>
      </c>
      <c r="U17" s="93" t="s">
        <v>239</v>
      </c>
      <c r="V17" s="93" t="s">
        <v>254</v>
      </c>
      <c r="W17" s="93" t="s">
        <v>258</v>
      </c>
      <c r="X17" s="93" t="s">
        <v>260</v>
      </c>
      <c r="Y17" s="93" t="s">
        <v>274</v>
      </c>
      <c r="Z17" s="93" t="s">
        <v>280</v>
      </c>
      <c r="AA17" s="93" t="s">
        <v>301</v>
      </c>
      <c r="AB17" s="93" t="s">
        <v>304</v>
      </c>
      <c r="AC17" s="93" t="s">
        <v>309</v>
      </c>
      <c r="AD17" s="93" t="s">
        <v>314</v>
      </c>
      <c r="AE17" s="93" t="s">
        <v>321</v>
      </c>
      <c r="AF17" s="93" t="s">
        <v>349</v>
      </c>
      <c r="AG17" s="93" t="s">
        <v>360</v>
      </c>
      <c r="AH17" s="93" t="s">
        <v>362</v>
      </c>
      <c r="AI17" s="93" t="s">
        <v>367</v>
      </c>
      <c r="AJ17" s="93" t="s">
        <v>368</v>
      </c>
      <c r="AK17" s="93" t="s">
        <v>372</v>
      </c>
      <c r="AL17" s="93" t="s">
        <v>376</v>
      </c>
      <c r="AM17" s="93" t="s">
        <v>380</v>
      </c>
      <c r="AN17" s="93" t="s">
        <v>386</v>
      </c>
      <c r="AO17" s="93" t="s">
        <v>391</v>
      </c>
      <c r="AP17" s="93" t="s">
        <v>396</v>
      </c>
    </row>
    <row r="18" spans="1:42" x14ac:dyDescent="0.2">
      <c r="A18" s="94" t="s">
        <v>9</v>
      </c>
      <c r="B18" s="95">
        <v>0</v>
      </c>
      <c r="C18" s="35">
        <v>0</v>
      </c>
      <c r="D18" s="95">
        <v>0</v>
      </c>
      <c r="E18" s="95">
        <v>0</v>
      </c>
      <c r="F18" s="95">
        <v>0</v>
      </c>
      <c r="G18" s="35">
        <v>0</v>
      </c>
      <c r="H18" s="95">
        <v>0</v>
      </c>
      <c r="I18" s="95">
        <v>0</v>
      </c>
      <c r="J18" s="95">
        <v>0</v>
      </c>
      <c r="K18" s="35">
        <v>0</v>
      </c>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row>
    <row r="19" spans="1:42" x14ac:dyDescent="0.2">
      <c r="A19" s="76" t="s">
        <v>74</v>
      </c>
      <c r="B19" s="54">
        <v>6643.7654427503066</v>
      </c>
      <c r="C19" s="54">
        <v>6474.9720968802003</v>
      </c>
      <c r="D19" s="54">
        <v>6346.1800047900879</v>
      </c>
      <c r="E19" s="54">
        <v>6523.9159439803889</v>
      </c>
      <c r="F19" s="54">
        <v>6273.9609089049081</v>
      </c>
      <c r="G19" s="54">
        <v>5986.4225068801643</v>
      </c>
      <c r="H19" s="54">
        <v>5866.3599485501436</v>
      </c>
      <c r="I19" s="54">
        <v>5847.8647601101493</v>
      </c>
      <c r="J19" s="54">
        <v>5774.0570535901625</v>
      </c>
      <c r="K19" s="54">
        <v>5830.8963627999283</v>
      </c>
      <c r="L19" s="54">
        <v>5455.4749343199637</v>
      </c>
      <c r="M19" s="54">
        <v>5576.5963439000325</v>
      </c>
      <c r="N19" s="54">
        <v>5399.2096393099746</v>
      </c>
      <c r="O19" s="54">
        <v>5482.7432692997863</v>
      </c>
      <c r="P19" s="54">
        <v>5989.8689765900353</v>
      </c>
      <c r="Q19" s="54">
        <v>6187.5615313000999</v>
      </c>
      <c r="R19" s="54">
        <v>6962.700467319828</v>
      </c>
      <c r="S19" s="54">
        <v>6899.0933064300789</v>
      </c>
      <c r="T19" s="54">
        <v>6980.781584449911</v>
      </c>
      <c r="U19" s="54">
        <v>6894.4991457999404</v>
      </c>
      <c r="V19" s="54">
        <v>7856.2179182799728</v>
      </c>
      <c r="W19" s="54">
        <v>8038.1479668999273</v>
      </c>
      <c r="X19" s="54">
        <v>8522.5423319401107</v>
      </c>
      <c r="Y19" s="54">
        <v>8773.9860630105595</v>
      </c>
      <c r="Z19" s="54">
        <v>8230.2305972397517</v>
      </c>
      <c r="AA19" s="54">
        <v>9139.4977842003063</v>
      </c>
      <c r="AB19" s="54">
        <v>9667.1789239303016</v>
      </c>
      <c r="AC19" s="54">
        <v>9767.9106234899973</v>
      </c>
      <c r="AD19" s="54">
        <v>10476.504498069866</v>
      </c>
      <c r="AE19" s="54">
        <v>11434.813880199772</v>
      </c>
      <c r="AF19" s="54">
        <v>11562.681530369307</v>
      </c>
      <c r="AG19" s="54">
        <v>11113.345292849597</v>
      </c>
      <c r="AH19" s="54">
        <v>11041.781591339573</v>
      </c>
      <c r="AI19" s="54">
        <v>10970.123682239422</v>
      </c>
      <c r="AJ19" s="54">
        <v>10767.800534949582</v>
      </c>
      <c r="AK19" s="54">
        <v>11225.416573289594</v>
      </c>
      <c r="AL19" s="54">
        <v>11679.722981132918</v>
      </c>
      <c r="AM19" s="54">
        <v>11675.762412069509</v>
      </c>
      <c r="AN19" s="54">
        <v>12066.639731629706</v>
      </c>
      <c r="AO19" s="54">
        <v>12344.365017150556</v>
      </c>
      <c r="AP19" s="54">
        <v>11725.172642977812</v>
      </c>
    </row>
    <row r="20" spans="1:42" x14ac:dyDescent="0.2">
      <c r="A20" s="76" t="s">
        <v>66</v>
      </c>
      <c r="B20" s="54">
        <v>749.43924513003401</v>
      </c>
      <c r="C20" s="54">
        <v>571.13401366997095</v>
      </c>
      <c r="D20" s="54">
        <v>539.95130926996762</v>
      </c>
      <c r="E20" s="54">
        <v>523.44680838999477</v>
      </c>
      <c r="F20" s="54">
        <v>511.88755319432323</v>
      </c>
      <c r="G20" s="54">
        <v>485.92185078998858</v>
      </c>
      <c r="H20" s="54">
        <v>323.80161621000428</v>
      </c>
      <c r="I20" s="54">
        <v>278.88405584424959</v>
      </c>
      <c r="J20" s="54">
        <v>261.14468880987408</v>
      </c>
      <c r="K20" s="54">
        <v>247.07043614000688</v>
      </c>
      <c r="L20" s="54">
        <v>225.76558361000056</v>
      </c>
      <c r="M20" s="54">
        <v>203.04047486999954</v>
      </c>
      <c r="N20" s="54">
        <v>191.7316218999994</v>
      </c>
      <c r="O20" s="54">
        <v>179.00004910000345</v>
      </c>
      <c r="P20" s="54">
        <v>129.15491034000073</v>
      </c>
      <c r="Q20" s="54">
        <v>151.6735174700022</v>
      </c>
      <c r="R20" s="54">
        <v>145.70179478000119</v>
      </c>
      <c r="S20" s="54">
        <v>143.92155435000177</v>
      </c>
      <c r="T20" s="54">
        <v>158.38630145900234</v>
      </c>
      <c r="U20" s="54">
        <v>151.28919210900983</v>
      </c>
      <c r="V20" s="54">
        <v>128.94552750900459</v>
      </c>
      <c r="W20" s="54">
        <v>98.015120290001661</v>
      </c>
      <c r="X20" s="54">
        <v>97.882587300003607</v>
      </c>
      <c r="Y20" s="54">
        <v>99.780055150006959</v>
      </c>
      <c r="Z20" s="54">
        <v>97.939624490000867</v>
      </c>
      <c r="AA20" s="54">
        <v>93.611668380002754</v>
      </c>
      <c r="AB20" s="54">
        <v>95.710112360007017</v>
      </c>
      <c r="AC20" s="54">
        <v>96.398463720002809</v>
      </c>
      <c r="AD20" s="54">
        <v>95.352545020001244</v>
      </c>
      <c r="AE20" s="54">
        <v>118.45289287001512</v>
      </c>
      <c r="AF20" s="54">
        <v>121.30501881000851</v>
      </c>
      <c r="AG20" s="54">
        <v>125.99622094001569</v>
      </c>
      <c r="AH20" s="54">
        <v>134.79977121001269</v>
      </c>
      <c r="AI20" s="54">
        <v>135.36333623001156</v>
      </c>
      <c r="AJ20" s="54">
        <v>158.84028279000844</v>
      </c>
      <c r="AK20" s="54">
        <v>166.46294269000092</v>
      </c>
      <c r="AL20" s="54">
        <v>163.19329666018797</v>
      </c>
      <c r="AM20" s="54">
        <v>181.62905388000001</v>
      </c>
      <c r="AN20" s="54">
        <v>185.9985878099906</v>
      </c>
      <c r="AO20" s="54">
        <v>192.84859460998706</v>
      </c>
      <c r="AP20" s="54">
        <v>204.49983512999256</v>
      </c>
    </row>
    <row r="21" spans="1:42" x14ac:dyDescent="0.2">
      <c r="A21" s="76" t="s">
        <v>67</v>
      </c>
      <c r="B21" s="54">
        <v>1030.8258991499956</v>
      </c>
      <c r="C21" s="54">
        <v>756.65499301999648</v>
      </c>
      <c r="D21" s="54">
        <v>753.37248402999626</v>
      </c>
      <c r="E21" s="54">
        <v>734.991727409997</v>
      </c>
      <c r="F21" s="54">
        <v>719.28895387476075</v>
      </c>
      <c r="G21" s="54">
        <v>666.48926112999675</v>
      </c>
      <c r="H21" s="54">
        <v>477.52026648000066</v>
      </c>
      <c r="I21" s="54">
        <v>452.7023023799992</v>
      </c>
      <c r="J21" s="54">
        <v>406.91246082000328</v>
      </c>
      <c r="K21" s="54">
        <v>368.41284497999771</v>
      </c>
      <c r="L21" s="54">
        <v>342.89963162999936</v>
      </c>
      <c r="M21" s="54">
        <v>306.63069763999971</v>
      </c>
      <c r="N21" s="54">
        <v>274.35688123999995</v>
      </c>
      <c r="O21" s="54">
        <v>231.46484509000041</v>
      </c>
      <c r="P21" s="54">
        <v>169.4509448200001</v>
      </c>
      <c r="Q21" s="54">
        <v>188.56159952000093</v>
      </c>
      <c r="R21" s="54">
        <v>179.01411516999966</v>
      </c>
      <c r="S21" s="54">
        <v>175.57132393999939</v>
      </c>
      <c r="T21" s="54">
        <v>208.42605016000078</v>
      </c>
      <c r="U21" s="54">
        <v>206.3748029499998</v>
      </c>
      <c r="V21" s="54">
        <v>166.59848860000088</v>
      </c>
      <c r="W21" s="54">
        <v>133.93702433999925</v>
      </c>
      <c r="X21" s="54">
        <v>130.39214401999939</v>
      </c>
      <c r="Y21" s="54">
        <v>128.26603291999973</v>
      </c>
      <c r="Z21" s="54">
        <v>126.1467910300002</v>
      </c>
      <c r="AA21" s="54">
        <v>113.91375535000024</v>
      </c>
      <c r="AB21" s="54">
        <v>111.17045362999994</v>
      </c>
      <c r="AC21" s="54">
        <v>110.01220078000033</v>
      </c>
      <c r="AD21" s="54">
        <v>103.90166256999994</v>
      </c>
      <c r="AE21" s="54">
        <v>134.2545452399996</v>
      </c>
      <c r="AF21" s="54">
        <v>138.00388420000039</v>
      </c>
      <c r="AG21" s="54">
        <v>144.91716183999938</v>
      </c>
      <c r="AH21" s="54">
        <v>139.05901288999914</v>
      </c>
      <c r="AI21" s="54">
        <v>133.49047788000016</v>
      </c>
      <c r="AJ21" s="54">
        <v>148.11879052000026</v>
      </c>
      <c r="AK21" s="54">
        <v>155.30491160999944</v>
      </c>
      <c r="AL21" s="54">
        <v>150.04174026999982</v>
      </c>
      <c r="AM21" s="54">
        <v>185.78661262999799</v>
      </c>
      <c r="AN21" s="54">
        <v>284.68022802999894</v>
      </c>
      <c r="AO21" s="54">
        <v>287.54648217999841</v>
      </c>
      <c r="AP21" s="54">
        <v>279.36756048999916</v>
      </c>
    </row>
    <row r="22" spans="1:42" ht="3" customHeight="1" x14ac:dyDescent="0.2">
      <c r="A22" s="76"/>
      <c r="B22" s="96"/>
      <c r="C22" s="96"/>
      <c r="D22" s="96"/>
      <c r="E22" s="96"/>
      <c r="F22" s="96"/>
      <c r="G22" s="96"/>
      <c r="H22" s="96"/>
      <c r="I22" s="96"/>
      <c r="J22" s="96"/>
      <c r="K22" s="96"/>
      <c r="L22" s="96"/>
      <c r="M22" s="96"/>
      <c r="N22" s="96"/>
      <c r="O22" s="96"/>
      <c r="P22" s="96"/>
      <c r="Q22" s="96"/>
      <c r="R22" s="96"/>
      <c r="S22" s="96" t="s">
        <v>256</v>
      </c>
      <c r="T22" s="96" t="s">
        <v>256</v>
      </c>
      <c r="U22" s="96" t="s">
        <v>256</v>
      </c>
      <c r="V22" s="96" t="s">
        <v>256</v>
      </c>
      <c r="W22" s="96" t="s">
        <v>256</v>
      </c>
      <c r="X22" s="96" t="s">
        <v>256</v>
      </c>
      <c r="Y22" s="96" t="s">
        <v>256</v>
      </c>
      <c r="Z22" s="96" t="s">
        <v>256</v>
      </c>
      <c r="AA22" s="96" t="s">
        <v>256</v>
      </c>
      <c r="AB22" s="96" t="s">
        <v>256</v>
      </c>
      <c r="AC22" s="96" t="s">
        <v>256</v>
      </c>
      <c r="AD22" s="96" t="s">
        <v>256</v>
      </c>
      <c r="AE22" s="96" t="s">
        <v>256</v>
      </c>
      <c r="AF22" s="96" t="s">
        <v>256</v>
      </c>
      <c r="AG22" s="96" t="s">
        <v>256</v>
      </c>
      <c r="AH22" s="96" t="s">
        <v>256</v>
      </c>
      <c r="AI22" s="96" t="s">
        <v>256</v>
      </c>
      <c r="AJ22" s="96" t="s">
        <v>256</v>
      </c>
      <c r="AK22" s="96" t="s">
        <v>256</v>
      </c>
      <c r="AL22" s="96" t="s">
        <v>256</v>
      </c>
      <c r="AM22" s="96" t="s">
        <v>256</v>
      </c>
      <c r="AN22" s="96" t="s">
        <v>256</v>
      </c>
      <c r="AO22" s="96" t="s">
        <v>256</v>
      </c>
      <c r="AP22" s="96" t="s">
        <v>256</v>
      </c>
    </row>
    <row r="23" spans="1:42" x14ac:dyDescent="0.2">
      <c r="A23" s="76" t="s">
        <v>68</v>
      </c>
      <c r="B23" s="97">
        <v>0.63566875049445848</v>
      </c>
      <c r="C23" s="97">
        <v>0.62616408464971063</v>
      </c>
      <c r="D23" s="97">
        <v>0.60747432328810003</v>
      </c>
      <c r="E23" s="97">
        <v>0.61538936656315901</v>
      </c>
      <c r="F23" s="97">
        <v>0.61528790997818938</v>
      </c>
      <c r="G23" s="97">
        <v>0.62476392007279746</v>
      </c>
      <c r="H23" s="97">
        <v>0.56011824620893258</v>
      </c>
      <c r="I23" s="97">
        <v>0.56001446328286586</v>
      </c>
      <c r="J23" s="97">
        <v>0.57243375636734195</v>
      </c>
      <c r="K23" s="97">
        <v>0.58913224369737638</v>
      </c>
      <c r="L23" s="97">
        <v>0.57089341198602339</v>
      </c>
      <c r="M23" s="97">
        <v>0.56559999999999999</v>
      </c>
      <c r="N23" s="97">
        <v>0.58893117405958817</v>
      </c>
      <c r="O23" s="97">
        <v>0.6284002366901269</v>
      </c>
      <c r="P23" s="97">
        <v>0.5674552580520692</v>
      </c>
      <c r="Q23" s="97">
        <v>0.55395963380613789</v>
      </c>
      <c r="R23" s="97">
        <v>0.55220678747106311</v>
      </c>
      <c r="S23" s="97">
        <v>0.56393411741792221</v>
      </c>
      <c r="T23" s="97">
        <v>0.57896220029294032</v>
      </c>
      <c r="U23" s="97">
        <v>0.5739865941274811</v>
      </c>
      <c r="V23" s="97">
        <v>0.66309320004839334</v>
      </c>
      <c r="W23" s="97">
        <v>0.60428334165871678</v>
      </c>
      <c r="X23" s="97">
        <v>0.60559546070419912</v>
      </c>
      <c r="Y23" s="97">
        <v>0.62910916041450116</v>
      </c>
      <c r="Z23" s="97">
        <v>0.61739949002331929</v>
      </c>
      <c r="AA23" s="97">
        <v>0.58920993653292131</v>
      </c>
      <c r="AB23" s="97">
        <v>0.58055292681277282</v>
      </c>
      <c r="AC23" s="97">
        <v>0.602698331547731</v>
      </c>
      <c r="AD23" s="97">
        <v>0.62377106204952515</v>
      </c>
      <c r="AE23" s="97">
        <v>0.58082867526459769</v>
      </c>
      <c r="AF23" s="97">
        <v>0.61153779242685757</v>
      </c>
      <c r="AG23" s="97">
        <v>0.61547738513176786</v>
      </c>
      <c r="AH23" s="97">
        <v>0.67644087423811794</v>
      </c>
      <c r="AI23" s="97">
        <v>0.70738782817817547</v>
      </c>
      <c r="AJ23" s="97">
        <v>0.70414710209179654</v>
      </c>
      <c r="AK23" s="97">
        <v>0.72071756926194874</v>
      </c>
      <c r="AL23" s="97">
        <v>0.68592172354707148</v>
      </c>
      <c r="AM23" s="97">
        <v>0.6323832137678439</v>
      </c>
      <c r="AN23" s="97">
        <v>0.45541250956261681</v>
      </c>
      <c r="AO23" s="97">
        <v>0.47216990262120434</v>
      </c>
      <c r="AP23" s="97">
        <v>0.5026840046270401</v>
      </c>
    </row>
    <row r="24" spans="1:42" x14ac:dyDescent="0.2">
      <c r="A24" s="100" t="s">
        <v>69</v>
      </c>
      <c r="B24" s="36">
        <v>0.15515687723064264</v>
      </c>
      <c r="C24" s="36">
        <v>0.11685841756516162</v>
      </c>
      <c r="D24" s="36">
        <v>0.11871275057772578</v>
      </c>
      <c r="E24" s="36">
        <v>0.11266112772163675</v>
      </c>
      <c r="F24" s="36">
        <v>0.1146467063340867</v>
      </c>
      <c r="G24" s="36">
        <v>0.11133348178549111</v>
      </c>
      <c r="H24" s="36">
        <v>8.1399755669274723E-2</v>
      </c>
      <c r="I24" s="36">
        <v>7.7413264661659542E-2</v>
      </c>
      <c r="J24" s="36">
        <v>7.0472538986603092E-2</v>
      </c>
      <c r="K24" s="36">
        <v>6.3182883395150949E-2</v>
      </c>
      <c r="L24" s="36">
        <v>6.2854221815381237E-2</v>
      </c>
      <c r="M24" s="42">
        <v>5.5E-2</v>
      </c>
      <c r="N24" s="42">
        <v>5.0799999999999998E-2</v>
      </c>
      <c r="O24" s="42">
        <v>4.221697674338877E-2</v>
      </c>
      <c r="P24" s="42">
        <v>2.828959122182112E-2</v>
      </c>
      <c r="Q24" s="42">
        <v>3.0474298892407343E-2</v>
      </c>
      <c r="R24" s="42">
        <v>2.5710443241127687E-2</v>
      </c>
      <c r="S24" s="42">
        <v>2.5448463463505239E-2</v>
      </c>
      <c r="T24" s="42">
        <v>2.985712239218051E-2</v>
      </c>
      <c r="U24" s="42">
        <v>2.9933255278698712E-2</v>
      </c>
      <c r="V24" s="42">
        <v>2.1205940356154949E-2</v>
      </c>
      <c r="W24" s="42">
        <v>1.6662672159250481E-2</v>
      </c>
      <c r="X24" s="42">
        <v>1.5299676897036468E-2</v>
      </c>
      <c r="Y24" s="42">
        <v>1.4618900919018404E-2</v>
      </c>
      <c r="Z24" s="42">
        <v>1.5327248676641843E-2</v>
      </c>
      <c r="AA24" s="42">
        <v>1.2463896599102634E-2</v>
      </c>
      <c r="AB24" s="42">
        <v>1.1499782356857663E-2</v>
      </c>
      <c r="AC24" s="42">
        <v>1.1262613369479606E-2</v>
      </c>
      <c r="AD24" s="42">
        <v>9.9175886946969976E-3</v>
      </c>
      <c r="AE24" s="42">
        <v>1.1740859680494781E-2</v>
      </c>
      <c r="AF24" s="42">
        <v>1.1935283682901244E-2</v>
      </c>
      <c r="AG24" s="42">
        <v>1.3039922545485928E-2</v>
      </c>
      <c r="AH24" s="42">
        <v>1.2593892728241214E-2</v>
      </c>
      <c r="AI24" s="42">
        <v>1.2168548117294302E-2</v>
      </c>
      <c r="AJ24" s="42">
        <v>1.3755714552776473E-2</v>
      </c>
      <c r="AK24" s="42">
        <v>1.3835113431740336E-2</v>
      </c>
      <c r="AL24" s="42">
        <v>1.2846344088157987E-2</v>
      </c>
      <c r="AM24" s="42">
        <v>1.5912161114031063E-2</v>
      </c>
      <c r="AN24" s="42">
        <v>2.3592336753353156E-2</v>
      </c>
      <c r="AO24" s="42">
        <v>2.3293744293894237E-2</v>
      </c>
      <c r="AP24" s="42">
        <v>2.382630678425976E-2</v>
      </c>
    </row>
    <row r="25" spans="1:42" x14ac:dyDescent="0.2">
      <c r="A25" s="101"/>
      <c r="B25" s="43"/>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row>
    <row r="26" spans="1:42" x14ac:dyDescent="0.2">
      <c r="A26" s="94" t="s">
        <v>11</v>
      </c>
      <c r="B26" s="95"/>
      <c r="C26" s="44"/>
      <c r="D26" s="95"/>
      <c r="E26" s="95"/>
      <c r="F26" s="95"/>
      <c r="G26" s="44"/>
      <c r="H26" s="95"/>
      <c r="I26" s="95"/>
      <c r="J26" s="95"/>
      <c r="K26" s="44"/>
      <c r="L26" s="95"/>
      <c r="M26" s="95"/>
      <c r="N26" s="95"/>
      <c r="O26" s="95"/>
      <c r="P26" s="95"/>
      <c r="Q26" s="95"/>
      <c r="R26" s="95"/>
      <c r="S26" s="95"/>
      <c r="T26" s="95"/>
      <c r="U26" s="95"/>
      <c r="V26" s="95"/>
      <c r="W26" s="95"/>
      <c r="X26" s="95"/>
      <c r="Y26" s="95"/>
      <c r="Z26" s="95"/>
      <c r="AA26" s="95"/>
      <c r="AB26" s="95"/>
      <c r="AC26" s="95"/>
      <c r="AD26" s="95"/>
      <c r="AE26" s="95"/>
      <c r="AF26" s="95"/>
      <c r="AG26" s="95"/>
      <c r="AH26" s="95"/>
      <c r="AI26" s="95"/>
      <c r="AJ26" s="95"/>
      <c r="AK26" s="95"/>
      <c r="AL26" s="95"/>
      <c r="AM26" s="95"/>
      <c r="AN26" s="95"/>
      <c r="AO26" s="95"/>
      <c r="AP26" s="95"/>
    </row>
    <row r="27" spans="1:42" x14ac:dyDescent="0.2">
      <c r="A27" s="76" t="s">
        <v>74</v>
      </c>
      <c r="B27" s="54">
        <v>956.56061084723081</v>
      </c>
      <c r="C27" s="54">
        <v>945.99630101683454</v>
      </c>
      <c r="D27" s="54">
        <v>981.3506283240938</v>
      </c>
      <c r="E27" s="54">
        <v>962.72146243255975</v>
      </c>
      <c r="F27" s="54">
        <v>963.91281632163964</v>
      </c>
      <c r="G27" s="54">
        <v>986.04015830938295</v>
      </c>
      <c r="H27" s="54">
        <v>1041.9565724480526</v>
      </c>
      <c r="I27" s="54">
        <v>1020.0198356507158</v>
      </c>
      <c r="J27" s="54">
        <v>1025.941799069396</v>
      </c>
      <c r="K27" s="54">
        <v>1062.3974376580247</v>
      </c>
      <c r="L27" s="54">
        <v>1101.5894773376301</v>
      </c>
      <c r="M27" s="54">
        <v>1086.4646805749128</v>
      </c>
      <c r="N27" s="54">
        <v>1097.8249319082322</v>
      </c>
      <c r="O27" s="54">
        <v>1102.8119439060413</v>
      </c>
      <c r="P27" s="54">
        <v>1147.0718917900108</v>
      </c>
      <c r="Q27" s="54">
        <v>1180.0634121661651</v>
      </c>
      <c r="R27" s="54">
        <v>1178.5187383824518</v>
      </c>
      <c r="S27" s="54">
        <v>1207.6825279381708</v>
      </c>
      <c r="T27" s="54">
        <v>1239.1262617611183</v>
      </c>
      <c r="U27" s="54">
        <v>1277.4767977714703</v>
      </c>
      <c r="V27" s="54">
        <v>1291.7262669654388</v>
      </c>
      <c r="W27" s="54">
        <v>1350.4610921542028</v>
      </c>
      <c r="X27" s="54">
        <v>1383.8278358324576</v>
      </c>
      <c r="Y27" s="54">
        <v>1409.3307850077588</v>
      </c>
      <c r="Z27" s="54">
        <v>1444.4167117615066</v>
      </c>
      <c r="AA27" s="54">
        <v>1442.9828726746268</v>
      </c>
      <c r="AB27" s="54">
        <v>1506.458978776433</v>
      </c>
      <c r="AC27" s="54">
        <v>1480.9933511996298</v>
      </c>
      <c r="AD27" s="54">
        <v>1512.8674507952342</v>
      </c>
      <c r="AE27" s="54">
        <v>1520.2080088441201</v>
      </c>
      <c r="AF27" s="54">
        <v>1558.5222742794294</v>
      </c>
      <c r="AG27" s="54">
        <v>1608.5292909313969</v>
      </c>
      <c r="AH27" s="54">
        <v>1557.1484723455949</v>
      </c>
      <c r="AI27" s="54">
        <v>1615.4405495957985</v>
      </c>
      <c r="AJ27" s="54">
        <v>1728.7896971259818</v>
      </c>
      <c r="AK27" s="54">
        <v>1746.231723897235</v>
      </c>
      <c r="AL27" s="54">
        <v>1830.17456244815</v>
      </c>
      <c r="AM27" s="54">
        <v>1891.6509770255416</v>
      </c>
      <c r="AN27" s="54">
        <v>2038.2049854454106</v>
      </c>
      <c r="AO27" s="54">
        <v>2133.2262900382975</v>
      </c>
      <c r="AP27" s="54">
        <v>2189.3444548197426</v>
      </c>
    </row>
    <row r="28" spans="1:42" x14ac:dyDescent="0.2">
      <c r="A28" s="76" t="s">
        <v>66</v>
      </c>
      <c r="B28" s="54">
        <v>101.45294977470196</v>
      </c>
      <c r="C28" s="54">
        <v>88.873891250054953</v>
      </c>
      <c r="D28" s="54">
        <v>89.336295147085437</v>
      </c>
      <c r="E28" s="54">
        <v>84.805189385276933</v>
      </c>
      <c r="F28" s="54">
        <v>85.251805474721152</v>
      </c>
      <c r="G28" s="54">
        <v>80.234857475862455</v>
      </c>
      <c r="H28" s="54">
        <v>81.807970497268556</v>
      </c>
      <c r="I28" s="54">
        <v>53.039458739707108</v>
      </c>
      <c r="J28" s="54">
        <v>56.718742741785569</v>
      </c>
      <c r="K28" s="54">
        <v>54.703770185499771</v>
      </c>
      <c r="L28" s="54">
        <v>59.726966527449363</v>
      </c>
      <c r="M28" s="54">
        <v>60.187396504396737</v>
      </c>
      <c r="N28" s="54">
        <v>61.297351947185923</v>
      </c>
      <c r="O28" s="54">
        <v>53.406471897858033</v>
      </c>
      <c r="P28" s="54">
        <v>54.269706993926803</v>
      </c>
      <c r="Q28" s="54">
        <v>58.070959761625552</v>
      </c>
      <c r="R28" s="54">
        <v>59.934402322755034</v>
      </c>
      <c r="S28" s="54">
        <v>58.575016023805595</v>
      </c>
      <c r="T28" s="54">
        <v>64.552126162377533</v>
      </c>
      <c r="U28" s="54">
        <v>63.457792809868458</v>
      </c>
      <c r="V28" s="54">
        <v>58.022800371031082</v>
      </c>
      <c r="W28" s="54">
        <v>59.5325817405595</v>
      </c>
      <c r="X28" s="54">
        <v>60.460386070854291</v>
      </c>
      <c r="Y28" s="54">
        <v>59.451979169016163</v>
      </c>
      <c r="Z28" s="54">
        <v>60.058196840686378</v>
      </c>
      <c r="AA28" s="54">
        <v>60.817601751076396</v>
      </c>
      <c r="AB28" s="54">
        <v>63.747167015096714</v>
      </c>
      <c r="AC28" s="54">
        <v>60.566853348505802</v>
      </c>
      <c r="AD28" s="54">
        <v>61.61220104107813</v>
      </c>
      <c r="AE28" s="54">
        <v>63.755193746816488</v>
      </c>
      <c r="AF28" s="54">
        <v>60.054769874534585</v>
      </c>
      <c r="AG28" s="54">
        <v>58.265373508988063</v>
      </c>
      <c r="AH28" s="54">
        <v>50.262161801321412</v>
      </c>
      <c r="AI28" s="54">
        <v>48.93982030979322</v>
      </c>
      <c r="AJ28" s="54">
        <v>45.450240838177429</v>
      </c>
      <c r="AK28" s="54">
        <v>46.605597088494768</v>
      </c>
      <c r="AL28" s="54">
        <v>38.047796580801993</v>
      </c>
      <c r="AM28" s="54">
        <v>39.098206961733624</v>
      </c>
      <c r="AN28" s="54">
        <v>41.468637348486006</v>
      </c>
      <c r="AO28" s="54">
        <v>42.526702866211949</v>
      </c>
      <c r="AP28" s="54">
        <v>32.914156144681606</v>
      </c>
    </row>
    <row r="29" spans="1:42" x14ac:dyDescent="0.2">
      <c r="A29" s="76" t="s">
        <v>67</v>
      </c>
      <c r="B29" s="54">
        <v>72.366252305044313</v>
      </c>
      <c r="C29" s="54">
        <v>58.887844085231372</v>
      </c>
      <c r="D29" s="54">
        <v>55.911211165048883</v>
      </c>
      <c r="E29" s="54">
        <v>54.763008253206678</v>
      </c>
      <c r="F29" s="54">
        <v>56.874454944491106</v>
      </c>
      <c r="G29" s="54">
        <v>54.420709300912954</v>
      </c>
      <c r="H29" s="54">
        <v>53.800018274768995</v>
      </c>
      <c r="I29" s="54">
        <v>47.018984838038861</v>
      </c>
      <c r="J29" s="54">
        <v>48.75244583538344</v>
      </c>
      <c r="K29" s="54">
        <v>47.851041150622059</v>
      </c>
      <c r="L29" s="54">
        <v>55.966556136252805</v>
      </c>
      <c r="M29" s="54">
        <v>56.185791571685513</v>
      </c>
      <c r="N29" s="54">
        <v>57.375078087547998</v>
      </c>
      <c r="O29" s="54">
        <v>49.610860814409364</v>
      </c>
      <c r="P29" s="54">
        <v>48.311098728243699</v>
      </c>
      <c r="Q29" s="54">
        <v>51.832843580176949</v>
      </c>
      <c r="R29" s="54">
        <v>55.975239025803745</v>
      </c>
      <c r="S29" s="54">
        <v>55.432157505061063</v>
      </c>
      <c r="T29" s="54">
        <v>63.177100613070579</v>
      </c>
      <c r="U29" s="54">
        <v>62.951782041780319</v>
      </c>
      <c r="V29" s="54">
        <v>67.435176003865621</v>
      </c>
      <c r="W29" s="54">
        <v>65.843801887003536</v>
      </c>
      <c r="X29" s="54">
        <v>59.728271902494839</v>
      </c>
      <c r="Y29" s="54">
        <v>57.869144353035594</v>
      </c>
      <c r="Z29" s="54">
        <v>57.469370605859737</v>
      </c>
      <c r="AA29" s="54">
        <v>57.152492985136078</v>
      </c>
      <c r="AB29" s="54">
        <v>54.549238419318094</v>
      </c>
      <c r="AC29" s="54">
        <v>51.362235596397603</v>
      </c>
      <c r="AD29" s="54">
        <v>51.983441178493898</v>
      </c>
      <c r="AE29" s="54">
        <v>50.561542562663291</v>
      </c>
      <c r="AF29" s="54">
        <v>48.791443817013118</v>
      </c>
      <c r="AG29" s="54">
        <v>46.569745699428999</v>
      </c>
      <c r="AH29" s="54">
        <v>44.456279814409818</v>
      </c>
      <c r="AI29" s="54">
        <v>41.062235491913931</v>
      </c>
      <c r="AJ29" s="54">
        <v>36.213720210112626</v>
      </c>
      <c r="AK29" s="54">
        <v>34.905821669561824</v>
      </c>
      <c r="AL29" s="54">
        <v>29.487757667446001</v>
      </c>
      <c r="AM29" s="54">
        <v>26.590493042652039</v>
      </c>
      <c r="AN29" s="54">
        <v>26.109671509538089</v>
      </c>
      <c r="AO29" s="54">
        <v>26.044320845429443</v>
      </c>
      <c r="AP29" s="54">
        <v>19.339852174287103</v>
      </c>
    </row>
    <row r="30" spans="1:42" ht="2.25" customHeight="1" x14ac:dyDescent="0.2">
      <c r="A30" s="76"/>
      <c r="B30" s="96"/>
      <c r="C30" s="96"/>
      <c r="D30" s="96"/>
      <c r="E30" s="96"/>
      <c r="F30" s="96"/>
      <c r="G30" s="96"/>
      <c r="H30" s="96"/>
      <c r="I30" s="96"/>
      <c r="J30" s="96"/>
      <c r="K30" s="96"/>
      <c r="L30" s="96"/>
      <c r="M30" s="96"/>
      <c r="N30" s="96"/>
      <c r="O30" s="96"/>
      <c r="P30" s="96"/>
      <c r="Q30" s="96"/>
      <c r="R30" s="96"/>
      <c r="S30" s="96" t="s">
        <v>256</v>
      </c>
      <c r="T30" s="96" t="s">
        <v>256</v>
      </c>
      <c r="U30" s="96" t="s">
        <v>256</v>
      </c>
      <c r="V30" s="96" t="s">
        <v>256</v>
      </c>
      <c r="W30" s="96" t="s">
        <v>256</v>
      </c>
      <c r="X30" s="96" t="s">
        <v>256</v>
      </c>
      <c r="Y30" s="96" t="s">
        <v>256</v>
      </c>
      <c r="Z30" s="96" t="s">
        <v>256</v>
      </c>
      <c r="AA30" s="96" t="s">
        <v>256</v>
      </c>
      <c r="AB30" s="96" t="s">
        <v>256</v>
      </c>
      <c r="AC30" s="96" t="s">
        <v>256</v>
      </c>
      <c r="AD30" s="96" t="s">
        <v>256</v>
      </c>
      <c r="AE30" s="96" t="s">
        <v>256</v>
      </c>
      <c r="AF30" s="96" t="s">
        <v>256</v>
      </c>
      <c r="AG30" s="96" t="s">
        <v>256</v>
      </c>
      <c r="AH30" s="96" t="s">
        <v>256</v>
      </c>
      <c r="AI30" s="96" t="s">
        <v>256</v>
      </c>
      <c r="AJ30" s="96" t="s">
        <v>256</v>
      </c>
      <c r="AK30" s="96" t="s">
        <v>256</v>
      </c>
      <c r="AL30" s="96" t="s">
        <v>256</v>
      </c>
      <c r="AM30" s="96" t="s">
        <v>256</v>
      </c>
      <c r="AN30" s="96" t="s">
        <v>256</v>
      </c>
      <c r="AO30" s="96" t="s">
        <v>256</v>
      </c>
      <c r="AP30" s="96" t="s">
        <v>256</v>
      </c>
    </row>
    <row r="31" spans="1:42" x14ac:dyDescent="0.2">
      <c r="A31" s="76" t="s">
        <v>68</v>
      </c>
      <c r="B31" s="97">
        <v>0.81528042654406607</v>
      </c>
      <c r="C31" s="97">
        <v>0.7966895404674712</v>
      </c>
      <c r="D31" s="97">
        <v>0.82716746448009648</v>
      </c>
      <c r="E31" s="97">
        <v>0.83868708251102331</v>
      </c>
      <c r="F31" s="97">
        <v>0.8419201977993227</v>
      </c>
      <c r="G31" s="97">
        <v>0.80942671840116132</v>
      </c>
      <c r="H31" s="97">
        <v>0.80093982304329592</v>
      </c>
      <c r="I31" s="97">
        <v>0.75864377989427945</v>
      </c>
      <c r="J31" s="97">
        <v>0.76737363058367303</v>
      </c>
      <c r="K31" s="97">
        <v>0.75413499494898983</v>
      </c>
      <c r="L31" s="97">
        <v>0.72713607022054438</v>
      </c>
      <c r="M31" s="97">
        <v>0.74109999999999998</v>
      </c>
      <c r="N31" s="97">
        <v>0.71787296292473313</v>
      </c>
      <c r="O31" s="97">
        <v>0.69238924492468834</v>
      </c>
      <c r="P31" s="97">
        <v>0.69670770125977799</v>
      </c>
      <c r="Q31" s="97">
        <v>0.69359171566844413</v>
      </c>
      <c r="R31" s="97">
        <v>0.69679923372229391</v>
      </c>
      <c r="S31" s="97">
        <v>0.66853724282302818</v>
      </c>
      <c r="T31" s="97">
        <v>0.68995567129070945</v>
      </c>
      <c r="U31" s="97">
        <v>0.67128127967421325</v>
      </c>
      <c r="V31" s="97">
        <v>0.60258746642366223</v>
      </c>
      <c r="W31" s="97">
        <v>0.61788139579365875</v>
      </c>
      <c r="X31" s="97">
        <v>0.64730986591886353</v>
      </c>
      <c r="Y31" s="97">
        <v>0.67278712672699081</v>
      </c>
      <c r="Z31" s="97">
        <v>0.69403134451513993</v>
      </c>
      <c r="AA31" s="97">
        <v>0.69327968208765955</v>
      </c>
      <c r="AB31" s="97">
        <v>0.70873968495395334</v>
      </c>
      <c r="AC31" s="97">
        <v>0.712301372346827</v>
      </c>
      <c r="AD31" s="97">
        <v>0.71186331162729555</v>
      </c>
      <c r="AE31" s="97">
        <v>0.72947302827644012</v>
      </c>
      <c r="AF31" s="97">
        <v>0.69756967924455326</v>
      </c>
      <c r="AG31" s="97">
        <v>0.67483144888182689</v>
      </c>
      <c r="AH31" s="97">
        <v>0.67555975764872422</v>
      </c>
      <c r="AI31" s="97">
        <v>0.72105046917756288</v>
      </c>
      <c r="AJ31" s="97">
        <v>0.692237168807324</v>
      </c>
      <c r="AK31" s="97">
        <v>0.69605085767354202</v>
      </c>
      <c r="AL31" s="97">
        <v>0.65187282436078575</v>
      </c>
      <c r="AM31" s="97">
        <v>0.71018721358105064</v>
      </c>
      <c r="AN31" s="97">
        <v>0.70557975546348206</v>
      </c>
      <c r="AO31" s="97">
        <v>0.71322961083604985</v>
      </c>
      <c r="AP31" s="97">
        <v>0.651118027943136</v>
      </c>
    </row>
    <row r="32" spans="1:42" x14ac:dyDescent="0.2">
      <c r="A32" s="100" t="s">
        <v>69</v>
      </c>
      <c r="B32" s="36">
        <v>7.5652552994994363E-2</v>
      </c>
      <c r="C32" s="36">
        <v>6.2249550047853125E-2</v>
      </c>
      <c r="D32" s="36">
        <v>5.6973735534802193E-2</v>
      </c>
      <c r="E32" s="36">
        <v>5.6883543569117137E-2</v>
      </c>
      <c r="F32" s="36">
        <v>5.9003733513501869E-2</v>
      </c>
      <c r="G32" s="36">
        <v>5.5191169286877818E-2</v>
      </c>
      <c r="H32" s="36">
        <v>5.1633647406596914E-2</v>
      </c>
      <c r="I32" s="36">
        <v>4.6096147540153835E-2</v>
      </c>
      <c r="J32" s="36">
        <v>4.7519699343184438E-2</v>
      </c>
      <c r="K32" s="36">
        <v>4.5040621762140243E-2</v>
      </c>
      <c r="L32" s="36">
        <v>5.0805274821174987E-2</v>
      </c>
      <c r="M32" s="36">
        <v>5.1700000000000003E-2</v>
      </c>
      <c r="N32" s="36">
        <v>5.2299999999999999E-2</v>
      </c>
      <c r="O32" s="36">
        <v>4.4985784828094108E-2</v>
      </c>
      <c r="P32" s="36">
        <v>4.2116888290980627E-2</v>
      </c>
      <c r="Q32" s="36">
        <v>4.3923778201911026E-2</v>
      </c>
      <c r="R32" s="36">
        <v>4.7496265611042587E-2</v>
      </c>
      <c r="S32" s="36">
        <v>4.5899610388251806E-2</v>
      </c>
      <c r="T32" s="36">
        <v>5.0985200267872309E-2</v>
      </c>
      <c r="U32" s="36">
        <v>4.9278219496117895E-2</v>
      </c>
      <c r="V32" s="36">
        <v>5.2205469323068195E-2</v>
      </c>
      <c r="W32" s="36">
        <v>4.8756533801334531E-2</v>
      </c>
      <c r="X32" s="36">
        <v>4.3161634963474062E-2</v>
      </c>
      <c r="Y32" s="36">
        <v>4.1061434950998392E-2</v>
      </c>
      <c r="Z32" s="36">
        <v>3.9787251239826925E-2</v>
      </c>
      <c r="AA32" s="36">
        <v>3.9607187352959795E-2</v>
      </c>
      <c r="AB32" s="36">
        <v>3.6210238172979491E-2</v>
      </c>
      <c r="AC32" s="36">
        <v>3.4680935977729622E-2</v>
      </c>
      <c r="AD32" s="36">
        <v>3.4360869586538431E-2</v>
      </c>
      <c r="AE32" s="36">
        <v>3.3259621228484006E-2</v>
      </c>
      <c r="AF32" s="36">
        <v>3.1306221683338763E-2</v>
      </c>
      <c r="AG32" s="36">
        <v>2.8951754849588982E-2</v>
      </c>
      <c r="AH32" s="36">
        <v>2.8549801514715901E-2</v>
      </c>
      <c r="AI32" s="36">
        <v>2.5418598971152586E-2</v>
      </c>
      <c r="AJ32" s="36">
        <v>2.094744101628784E-2</v>
      </c>
      <c r="AK32" s="36">
        <v>1.9989226625467042E-2</v>
      </c>
      <c r="AL32" s="36">
        <v>1.6111991868142585E-2</v>
      </c>
      <c r="AM32" s="36">
        <v>1.405676489246621E-2</v>
      </c>
      <c r="AN32" s="36">
        <v>1.281013033330027E-2</v>
      </c>
      <c r="AO32" s="36">
        <v>1.2208887996107471E-2</v>
      </c>
      <c r="AP32" s="36">
        <v>8.8336269478798985E-3</v>
      </c>
    </row>
    <row r="33" spans="1:42" x14ac:dyDescent="0.2">
      <c r="A33" s="101"/>
      <c r="B33" s="101"/>
      <c r="C33" s="101"/>
      <c r="D33" s="101"/>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row>
    <row r="34" spans="1:42" x14ac:dyDescent="0.2">
      <c r="A34" s="94" t="s">
        <v>3</v>
      </c>
      <c r="B34" s="95"/>
      <c r="C34" s="44"/>
      <c r="D34" s="95"/>
      <c r="E34" s="95"/>
      <c r="F34" s="95"/>
      <c r="G34" s="44"/>
      <c r="H34" s="95"/>
      <c r="I34" s="95"/>
      <c r="J34" s="95"/>
      <c r="K34" s="44"/>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row>
    <row r="35" spans="1:42" x14ac:dyDescent="0.2">
      <c r="A35" s="76" t="s">
        <v>74</v>
      </c>
      <c r="B35" s="54">
        <v>456.55828175251952</v>
      </c>
      <c r="C35" s="54">
        <v>467.23091213450874</v>
      </c>
      <c r="D35" s="54">
        <v>473.70708143346423</v>
      </c>
      <c r="E35" s="54">
        <v>488.35772890282936</v>
      </c>
      <c r="F35" s="54">
        <v>483.87458765844747</v>
      </c>
      <c r="G35" s="54">
        <v>496.75528447259092</v>
      </c>
      <c r="H35" s="54">
        <v>494.54364375228698</v>
      </c>
      <c r="I35" s="54">
        <v>502.31766045481169</v>
      </c>
      <c r="J35" s="54">
        <v>502.20831226130042</v>
      </c>
      <c r="K35" s="54">
        <v>524.12576926931877</v>
      </c>
      <c r="L35" s="54">
        <v>543.61222064290189</v>
      </c>
      <c r="M35" s="54">
        <v>548.92594127812902</v>
      </c>
      <c r="N35" s="54">
        <v>554.69590444466246</v>
      </c>
      <c r="O35" s="54">
        <v>583.64140019327567</v>
      </c>
      <c r="P35" s="54">
        <v>563.68173569788689</v>
      </c>
      <c r="Q35" s="54">
        <v>550.02983355916695</v>
      </c>
      <c r="R35" s="54">
        <v>538.91331841213855</v>
      </c>
      <c r="S35" s="54">
        <v>550.16265301688748</v>
      </c>
      <c r="T35" s="54">
        <v>553.4436442635689</v>
      </c>
      <c r="U35" s="54">
        <v>553.83914216471533</v>
      </c>
      <c r="V35" s="54">
        <v>555.7690219548814</v>
      </c>
      <c r="W35" s="54">
        <v>589.56679850499108</v>
      </c>
      <c r="X35" s="54">
        <v>621.04870380862042</v>
      </c>
      <c r="Y35" s="54">
        <v>636.73439047362001</v>
      </c>
      <c r="Z35" s="54">
        <v>693.56277873333158</v>
      </c>
      <c r="AA35" s="54">
        <v>706.37281652802733</v>
      </c>
      <c r="AB35" s="54">
        <v>724.20991500284492</v>
      </c>
      <c r="AC35" s="54">
        <v>737.13834428861901</v>
      </c>
      <c r="AD35" s="54">
        <v>760.72793012174907</v>
      </c>
      <c r="AE35" s="54">
        <v>759.2643102877131</v>
      </c>
      <c r="AF35" s="54">
        <v>772.18758459580636</v>
      </c>
      <c r="AG35" s="54">
        <v>770.48549777845267</v>
      </c>
      <c r="AH35" s="54">
        <v>794.7440202420579</v>
      </c>
      <c r="AI35" s="54">
        <v>826.7361153934711</v>
      </c>
      <c r="AJ35" s="54">
        <v>870.7785237162941</v>
      </c>
      <c r="AK35" s="54">
        <v>874.20435465251126</v>
      </c>
      <c r="AL35" s="54">
        <v>926.20879268135434</v>
      </c>
      <c r="AM35" s="54">
        <v>973.32553006141427</v>
      </c>
      <c r="AN35" s="54">
        <v>999.34227697704637</v>
      </c>
      <c r="AO35" s="54">
        <v>1002.7649323509769</v>
      </c>
      <c r="AP35" s="54">
        <v>1044.9281948993578</v>
      </c>
    </row>
    <row r="36" spans="1:42" x14ac:dyDescent="0.2">
      <c r="A36" s="76" t="s">
        <v>66</v>
      </c>
      <c r="B36" s="54">
        <v>38.313639360271793</v>
      </c>
      <c r="C36" s="54">
        <v>39.636541084858877</v>
      </c>
      <c r="D36" s="54">
        <v>40.160598375114084</v>
      </c>
      <c r="E36" s="54">
        <v>39.97539772372857</v>
      </c>
      <c r="F36" s="54">
        <v>40.311013283363053</v>
      </c>
      <c r="G36" s="54">
        <v>41.768283490896138</v>
      </c>
      <c r="H36" s="54">
        <v>35.909329139035428</v>
      </c>
      <c r="I36" s="54">
        <v>33.33189976122658</v>
      </c>
      <c r="J36" s="54">
        <v>33.302205912579431</v>
      </c>
      <c r="K36" s="54">
        <v>33.081588527633031</v>
      </c>
      <c r="L36" s="54">
        <v>32.179408690939653</v>
      </c>
      <c r="M36" s="54">
        <v>31.578894607404532</v>
      </c>
      <c r="N36" s="54">
        <v>31.490861854046582</v>
      </c>
      <c r="O36" s="54">
        <v>32.011047488790403</v>
      </c>
      <c r="P36" s="54">
        <v>21.041212129888571</v>
      </c>
      <c r="Q36" s="54">
        <v>19.211357129096029</v>
      </c>
      <c r="R36" s="54">
        <v>18.77040666622343</v>
      </c>
      <c r="S36" s="54">
        <v>17.497286395034465</v>
      </c>
      <c r="T36" s="54">
        <v>21.208223536810532</v>
      </c>
      <c r="U36" s="54">
        <v>21.696435446843559</v>
      </c>
      <c r="V36" s="54">
        <v>20.685413630018939</v>
      </c>
      <c r="W36" s="54">
        <v>20.899325253217391</v>
      </c>
      <c r="X36" s="54">
        <v>20.252117745407297</v>
      </c>
      <c r="Y36" s="54">
        <v>19.59104605717279</v>
      </c>
      <c r="Z36" s="54">
        <v>20.177810193114844</v>
      </c>
      <c r="AA36" s="54">
        <v>20.359115296319171</v>
      </c>
      <c r="AB36" s="54">
        <v>20.831666075272334</v>
      </c>
      <c r="AC36" s="54">
        <v>21.004431673509455</v>
      </c>
      <c r="AD36" s="54">
        <v>19.650969102631581</v>
      </c>
      <c r="AE36" s="54">
        <v>20.422452554669725</v>
      </c>
      <c r="AF36" s="54">
        <v>22.275396813628927</v>
      </c>
      <c r="AG36" s="54">
        <v>22.409492992744816</v>
      </c>
      <c r="AH36" s="54">
        <v>20.972769729475598</v>
      </c>
      <c r="AI36" s="54">
        <v>22.015965083877493</v>
      </c>
      <c r="AJ36" s="54">
        <v>21.630266623377295</v>
      </c>
      <c r="AK36" s="54">
        <v>22.327770823640101</v>
      </c>
      <c r="AL36" s="54">
        <v>21.624617011703105</v>
      </c>
      <c r="AM36" s="54">
        <v>21.091407034353711</v>
      </c>
      <c r="AN36" s="54">
        <v>20.932785763588857</v>
      </c>
      <c r="AO36" s="54">
        <v>21.140035703511678</v>
      </c>
      <c r="AP36" s="54">
        <v>20.535429832858693</v>
      </c>
    </row>
    <row r="37" spans="1:42" x14ac:dyDescent="0.2">
      <c r="A37" s="76" t="s">
        <v>67</v>
      </c>
      <c r="B37" s="54">
        <v>41.826499782700949</v>
      </c>
      <c r="C37" s="54">
        <v>41.535452687605833</v>
      </c>
      <c r="D37" s="54">
        <v>46.85394240296953</v>
      </c>
      <c r="E37" s="54">
        <v>46.035099548529153</v>
      </c>
      <c r="F37" s="54">
        <v>44.067798428288754</v>
      </c>
      <c r="G37" s="54">
        <v>44.122618162110165</v>
      </c>
      <c r="H37" s="54">
        <v>34.014497001273043</v>
      </c>
      <c r="I37" s="54">
        <v>34.218648103362852</v>
      </c>
      <c r="J37" s="54">
        <v>32.945545359259285</v>
      </c>
      <c r="K37" s="54">
        <v>32.151214563638057</v>
      </c>
      <c r="L37" s="54">
        <v>30.805166676040479</v>
      </c>
      <c r="M37" s="54">
        <v>30.013742452053659</v>
      </c>
      <c r="N37" s="54">
        <v>30.034247818061889</v>
      </c>
      <c r="O37" s="54">
        <v>29.637556254889294</v>
      </c>
      <c r="P37" s="54">
        <v>18.582092170587462</v>
      </c>
      <c r="Q37" s="54">
        <v>15.203564624737327</v>
      </c>
      <c r="R37" s="54">
        <v>19.14441986777992</v>
      </c>
      <c r="S37" s="54">
        <v>21.344056231881076</v>
      </c>
      <c r="T37" s="54">
        <v>24.690829842061937</v>
      </c>
      <c r="U37" s="54">
        <v>25.405043643875022</v>
      </c>
      <c r="V37" s="54">
        <v>22.101588900875814</v>
      </c>
      <c r="W37" s="54">
        <v>21.699330862089248</v>
      </c>
      <c r="X37" s="54">
        <v>19.045528138948619</v>
      </c>
      <c r="Y37" s="54">
        <v>18.438069147114035</v>
      </c>
      <c r="Z37" s="54">
        <v>17.934004121012659</v>
      </c>
      <c r="AA37" s="54">
        <v>17.561741311872723</v>
      </c>
      <c r="AB37" s="54">
        <v>16.986078069157308</v>
      </c>
      <c r="AC37" s="54">
        <v>17.066321132204735</v>
      </c>
      <c r="AD37" s="54">
        <v>15.775913949576418</v>
      </c>
      <c r="AE37" s="54">
        <v>15.814904961065103</v>
      </c>
      <c r="AF37" s="54">
        <v>15.731773288066961</v>
      </c>
      <c r="AG37" s="54">
        <v>15.627591539141941</v>
      </c>
      <c r="AH37" s="54">
        <v>16.151360685744645</v>
      </c>
      <c r="AI37" s="54">
        <v>16.014965503136775</v>
      </c>
      <c r="AJ37" s="54">
        <v>14.853616587331176</v>
      </c>
      <c r="AK37" s="54">
        <v>16.525140743316122</v>
      </c>
      <c r="AL37" s="54">
        <v>16.339861762014028</v>
      </c>
      <c r="AM37" s="54">
        <v>15.686498540261645</v>
      </c>
      <c r="AN37" s="54">
        <v>12.85876885516633</v>
      </c>
      <c r="AO37" s="54">
        <v>13.101952178870329</v>
      </c>
      <c r="AP37" s="54">
        <v>13.195803612788398</v>
      </c>
    </row>
    <row r="38" spans="1:42" ht="2.25" customHeight="1" x14ac:dyDescent="0.2">
      <c r="A38" s="76"/>
      <c r="B38" s="96"/>
      <c r="C38" s="96"/>
      <c r="D38" s="96"/>
      <c r="E38" s="96"/>
      <c r="F38" s="96"/>
      <c r="G38" s="96"/>
      <c r="H38" s="96"/>
      <c r="I38" s="96"/>
      <c r="J38" s="96"/>
      <c r="K38" s="96"/>
      <c r="L38" s="96"/>
      <c r="M38" s="96"/>
      <c r="N38" s="96"/>
      <c r="O38" s="96"/>
      <c r="P38" s="96"/>
      <c r="Q38" s="96"/>
      <c r="R38" s="96"/>
      <c r="S38" s="96" t="s">
        <v>256</v>
      </c>
      <c r="T38" s="96" t="s">
        <v>256</v>
      </c>
      <c r="U38" s="96" t="s">
        <v>256</v>
      </c>
      <c r="V38" s="96" t="s">
        <v>256</v>
      </c>
      <c r="W38" s="96" t="s">
        <v>256</v>
      </c>
      <c r="X38" s="96" t="s">
        <v>256</v>
      </c>
      <c r="Y38" s="96" t="s">
        <v>256</v>
      </c>
      <c r="Z38" s="96" t="s">
        <v>256</v>
      </c>
      <c r="AA38" s="96" t="s">
        <v>256</v>
      </c>
      <c r="AB38" s="96" t="s">
        <v>256</v>
      </c>
      <c r="AC38" s="96" t="s">
        <v>256</v>
      </c>
      <c r="AD38" s="96" t="s">
        <v>256</v>
      </c>
      <c r="AE38" s="96" t="s">
        <v>256</v>
      </c>
      <c r="AF38" s="96" t="s">
        <v>256</v>
      </c>
      <c r="AG38" s="96" t="s">
        <v>256</v>
      </c>
      <c r="AH38" s="96" t="s">
        <v>256</v>
      </c>
      <c r="AI38" s="96" t="s">
        <v>256</v>
      </c>
      <c r="AJ38" s="96" t="s">
        <v>256</v>
      </c>
      <c r="AK38" s="96" t="s">
        <v>256</v>
      </c>
      <c r="AL38" s="96" t="s">
        <v>256</v>
      </c>
      <c r="AM38" s="96" t="s">
        <v>256</v>
      </c>
      <c r="AN38" s="96" t="s">
        <v>256</v>
      </c>
      <c r="AO38" s="96" t="s">
        <v>256</v>
      </c>
      <c r="AP38" s="96" t="s">
        <v>256</v>
      </c>
    </row>
    <row r="39" spans="1:42" x14ac:dyDescent="0.2">
      <c r="A39" s="76" t="s">
        <v>68</v>
      </c>
      <c r="B39" s="97">
        <v>0.75547999182300252</v>
      </c>
      <c r="C39" s="97">
        <v>0.79344036156085795</v>
      </c>
      <c r="D39" s="97">
        <v>0.73495645016397004</v>
      </c>
      <c r="E39" s="97">
        <v>0.76370578267396216</v>
      </c>
      <c r="F39" s="97">
        <v>0.79929115521262539</v>
      </c>
      <c r="G39" s="97">
        <v>0.80384217795243862</v>
      </c>
      <c r="H39" s="97">
        <v>0.86452456465431426</v>
      </c>
      <c r="I39" s="97">
        <v>0.87868861364588924</v>
      </c>
      <c r="J39" s="97">
        <v>0.90523911238071231</v>
      </c>
      <c r="K39" s="97">
        <v>0.90552510281683962</v>
      </c>
      <c r="L39" s="97">
        <v>0.90016880447884773</v>
      </c>
      <c r="M39" s="97">
        <v>0.89239999999999997</v>
      </c>
      <c r="N39" s="97">
        <v>0.89104294988626442</v>
      </c>
      <c r="O39" s="97">
        <v>0.88780049078976064</v>
      </c>
      <c r="P39" s="97">
        <v>0.82892302289978526</v>
      </c>
      <c r="Q39" s="97">
        <v>0.7803929206336393</v>
      </c>
      <c r="R39" s="97">
        <v>0.72181437064889531</v>
      </c>
      <c r="S39" s="97">
        <v>0.62983635984040565</v>
      </c>
      <c r="T39" s="97">
        <v>0.68946272248690754</v>
      </c>
      <c r="U39" s="97">
        <v>0.68731413770796035</v>
      </c>
      <c r="V39" s="97">
        <v>0.7481602841778251</v>
      </c>
      <c r="W39" s="97">
        <v>0.8119719657000648</v>
      </c>
      <c r="X39" s="97">
        <v>0.8755331108984078</v>
      </c>
      <c r="Y39" s="97">
        <v>0.86496896197886564</v>
      </c>
      <c r="Z39" s="97">
        <v>0.85955602858079694</v>
      </c>
      <c r="AA39" s="97">
        <v>0.86114139547935453</v>
      </c>
      <c r="AB39" s="97">
        <v>0.87736946347451483</v>
      </c>
      <c r="AC39" s="97">
        <v>0.86648382243159827</v>
      </c>
      <c r="AD39" s="97">
        <v>0.85902470247406315</v>
      </c>
      <c r="AE39" s="97">
        <v>0.84765189257013895</v>
      </c>
      <c r="AF39" s="97">
        <v>0.8609931861493616</v>
      </c>
      <c r="AG39" s="97">
        <v>0.87008497216577607</v>
      </c>
      <c r="AH39" s="97">
        <v>0.84124476685365068</v>
      </c>
      <c r="AI39" s="97">
        <v>0.86265725546780603</v>
      </c>
      <c r="AJ39" s="97">
        <v>0.8581810812395978</v>
      </c>
      <c r="AK39" s="97">
        <v>0.76509654515354408</v>
      </c>
      <c r="AL39" s="97">
        <v>0.77500522941963601</v>
      </c>
      <c r="AM39" s="97">
        <v>0.77497111025407828</v>
      </c>
      <c r="AN39" s="97">
        <v>0.90798770841129972</v>
      </c>
      <c r="AO39" s="97">
        <v>0.85393105514760848</v>
      </c>
      <c r="AP39" s="97">
        <v>0.84932401631384979</v>
      </c>
    </row>
    <row r="40" spans="1:42" x14ac:dyDescent="0.2">
      <c r="A40" s="100" t="s">
        <v>69</v>
      </c>
      <c r="B40" s="36">
        <v>9.1612618704775314E-2</v>
      </c>
      <c r="C40" s="36">
        <v>8.889705627107225E-2</v>
      </c>
      <c r="D40" s="36">
        <v>9.8909102775468064E-2</v>
      </c>
      <c r="E40" s="36">
        <v>9.4265119243539114E-2</v>
      </c>
      <c r="F40" s="36">
        <v>9.1072768755103312E-2</v>
      </c>
      <c r="G40" s="36">
        <v>8.8821638221635635E-2</v>
      </c>
      <c r="H40" s="36">
        <v>6.8779565627802589E-2</v>
      </c>
      <c r="I40" s="36">
        <v>6.8121531049456591E-2</v>
      </c>
      <c r="J40" s="36">
        <v>6.5601354168980025E-2</v>
      </c>
      <c r="K40" s="36">
        <v>6.1342556402941048E-2</v>
      </c>
      <c r="L40" s="36">
        <v>5.6667538929880586E-2</v>
      </c>
      <c r="M40" s="36">
        <v>5.4699999999999999E-2</v>
      </c>
      <c r="N40" s="36">
        <v>5.4100000000000002E-2</v>
      </c>
      <c r="O40" s="36">
        <v>5.0780421411288974E-2</v>
      </c>
      <c r="P40" s="36">
        <v>3.2965574354792991E-2</v>
      </c>
      <c r="Q40" s="36">
        <v>2.7641345427314667E-2</v>
      </c>
      <c r="R40" s="36">
        <v>3.5524117170062333E-2</v>
      </c>
      <c r="S40" s="36">
        <v>3.8795901748034343E-2</v>
      </c>
      <c r="T40" s="36">
        <v>4.4613087706366926E-2</v>
      </c>
      <c r="U40" s="36">
        <v>4.5870798413737611E-2</v>
      </c>
      <c r="V40" s="36">
        <v>3.9767579745871605E-2</v>
      </c>
      <c r="W40" s="36">
        <v>3.6805550986103483E-2</v>
      </c>
      <c r="X40" s="36">
        <v>3.0666722307205078E-2</v>
      </c>
      <c r="Y40" s="36">
        <v>2.8957237779161427E-2</v>
      </c>
      <c r="Z40" s="36">
        <v>2.585779495515303E-2</v>
      </c>
      <c r="AA40" s="36">
        <v>2.4861858923439919E-2</v>
      </c>
      <c r="AB40" s="36">
        <v>2.3454633411212802E-2</v>
      </c>
      <c r="AC40" s="36">
        <v>2.315212777144934E-2</v>
      </c>
      <c r="AD40" s="36">
        <v>2.0737918676196884E-2</v>
      </c>
      <c r="AE40" s="36">
        <v>2.082924845377265E-2</v>
      </c>
      <c r="AF40" s="36">
        <v>2.0372994336993383E-2</v>
      </c>
      <c r="AG40" s="36">
        <v>2.0282784795043005E-2</v>
      </c>
      <c r="AH40" s="36">
        <v>2.0322720617420149E-2</v>
      </c>
      <c r="AI40" s="36">
        <v>1.9371314745957026E-2</v>
      </c>
      <c r="AJ40" s="36">
        <v>1.7057858207089396E-2</v>
      </c>
      <c r="AK40" s="36">
        <v>1.8903063860720215E-2</v>
      </c>
      <c r="AL40" s="36">
        <v>1.7641661244340474E-2</v>
      </c>
      <c r="AM40" s="36">
        <v>1.6116394829663892E-2</v>
      </c>
      <c r="AN40" s="36">
        <v>1.2867231929848276E-2</v>
      </c>
      <c r="AO40" s="36">
        <v>1.3065826053722156E-2</v>
      </c>
      <c r="AP40" s="36">
        <v>1.2628431003394785E-2</v>
      </c>
    </row>
    <row r="41" spans="1:42" x14ac:dyDescent="0.2">
      <c r="A41" s="101"/>
      <c r="B41" s="54"/>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row>
    <row r="42" spans="1:42" x14ac:dyDescent="0.2">
      <c r="A42" s="94" t="s">
        <v>4</v>
      </c>
      <c r="B42" s="45"/>
      <c r="C42" s="44"/>
      <c r="D42" s="45"/>
      <c r="E42" s="45"/>
      <c r="F42" s="45"/>
      <c r="G42" s="44"/>
      <c r="H42" s="45"/>
      <c r="I42" s="45"/>
      <c r="J42" s="45"/>
      <c r="K42" s="44"/>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row>
    <row r="43" spans="1:42" x14ac:dyDescent="0.2">
      <c r="A43" s="76" t="s">
        <v>74</v>
      </c>
      <c r="B43" s="54">
        <v>525.27814086603371</v>
      </c>
      <c r="C43" s="54">
        <v>552.61244390361708</v>
      </c>
      <c r="D43" s="54">
        <v>547.98958142579465</v>
      </c>
      <c r="E43" s="54">
        <v>545.55368506466368</v>
      </c>
      <c r="F43" s="54">
        <v>551.7113130589056</v>
      </c>
      <c r="G43" s="54">
        <v>567.37985196566706</v>
      </c>
      <c r="H43" s="54">
        <v>549.56087339391058</v>
      </c>
      <c r="I43" s="54">
        <v>554.20236972538726</v>
      </c>
      <c r="J43" s="54">
        <v>545.62006417735745</v>
      </c>
      <c r="K43" s="54">
        <v>577.34128107249194</v>
      </c>
      <c r="L43" s="54">
        <v>598.82569072465128</v>
      </c>
      <c r="M43" s="54">
        <v>599.85639790779589</v>
      </c>
      <c r="N43" s="54">
        <v>589.62997220617206</v>
      </c>
      <c r="O43" s="54">
        <v>606.18672429609353</v>
      </c>
      <c r="P43" s="54">
        <v>598.02286125584078</v>
      </c>
      <c r="Q43" s="54">
        <v>562.56412985791758</v>
      </c>
      <c r="R43" s="54">
        <v>575.69772840177313</v>
      </c>
      <c r="S43" s="54">
        <v>586.15019679624947</v>
      </c>
      <c r="T43" s="54">
        <v>590.22381841981348</v>
      </c>
      <c r="U43" s="54">
        <v>622.25708665886589</v>
      </c>
      <c r="V43" s="54">
        <v>675.89098879758637</v>
      </c>
      <c r="W43" s="54">
        <v>688.35255358083032</v>
      </c>
      <c r="X43" s="54">
        <v>734.74898069873859</v>
      </c>
      <c r="Y43" s="54">
        <v>657.75481856808631</v>
      </c>
      <c r="Z43" s="54">
        <v>683.6199534826676</v>
      </c>
      <c r="AA43" s="54">
        <v>712.33720847927634</v>
      </c>
      <c r="AB43" s="54">
        <v>734.3524185588808</v>
      </c>
      <c r="AC43" s="54">
        <v>726.66443056913681</v>
      </c>
      <c r="AD43" s="54">
        <v>741.82361918981655</v>
      </c>
      <c r="AE43" s="54">
        <v>774.96215416472614</v>
      </c>
      <c r="AF43" s="54">
        <v>783.9373674910413</v>
      </c>
      <c r="AG43" s="54">
        <v>831.10044718100971</v>
      </c>
      <c r="AH43" s="54">
        <v>847.40973813675998</v>
      </c>
      <c r="AI43" s="54">
        <v>882.10570763308863</v>
      </c>
      <c r="AJ43" s="54">
        <v>933.79258824130488</v>
      </c>
      <c r="AK43" s="54">
        <v>970.54849956795397</v>
      </c>
      <c r="AL43" s="54">
        <v>980.43214916431907</v>
      </c>
      <c r="AM43" s="54">
        <v>1035.6639097007367</v>
      </c>
      <c r="AN43" s="54">
        <v>1076.8981699892151</v>
      </c>
      <c r="AO43" s="54">
        <v>1107.0389984098804</v>
      </c>
      <c r="AP43" s="54">
        <v>1183.0254512252895</v>
      </c>
    </row>
    <row r="44" spans="1:42" x14ac:dyDescent="0.2">
      <c r="A44" s="76" t="s">
        <v>66</v>
      </c>
      <c r="B44" s="54">
        <v>51.046224022537146</v>
      </c>
      <c r="C44" s="54">
        <v>48.562680580622214</v>
      </c>
      <c r="D44" s="54">
        <v>47.342289790011584</v>
      </c>
      <c r="E44" s="54">
        <v>38.526816758102342</v>
      </c>
      <c r="F44" s="54">
        <v>38.152960518040274</v>
      </c>
      <c r="G44" s="54">
        <v>36.898523066932562</v>
      </c>
      <c r="H44" s="54">
        <v>30.104598477373202</v>
      </c>
      <c r="I44" s="54">
        <v>23.889267937397289</v>
      </c>
      <c r="J44" s="54">
        <v>22.525874186406444</v>
      </c>
      <c r="K44" s="54">
        <v>24.580501730723118</v>
      </c>
      <c r="L44" s="54">
        <v>23.521245905829666</v>
      </c>
      <c r="M44" s="54">
        <v>20.868103511041323</v>
      </c>
      <c r="N44" s="54">
        <v>20.756815975826147</v>
      </c>
      <c r="O44" s="54">
        <v>20.023091148003676</v>
      </c>
      <c r="P44" s="54">
        <v>15.117138662357956</v>
      </c>
      <c r="Q44" s="54">
        <v>16.989348861249898</v>
      </c>
      <c r="R44" s="54">
        <v>17.498515095891218</v>
      </c>
      <c r="S44" s="54">
        <v>18.413203974782395</v>
      </c>
      <c r="T44" s="54">
        <v>20.143736945438999</v>
      </c>
      <c r="U44" s="54">
        <v>19.559239366405414</v>
      </c>
      <c r="V44" s="54">
        <v>17.177919246558996</v>
      </c>
      <c r="W44" s="54">
        <v>17.640978699580199</v>
      </c>
      <c r="X44" s="54">
        <v>17.735941840547159</v>
      </c>
      <c r="Y44" s="54">
        <v>17.156293159424596</v>
      </c>
      <c r="Z44" s="54">
        <v>16.717004627188793</v>
      </c>
      <c r="AA44" s="54">
        <v>17.952837705731682</v>
      </c>
      <c r="AB44" s="54">
        <v>17.477778324291062</v>
      </c>
      <c r="AC44" s="54">
        <v>17.333209195072111</v>
      </c>
      <c r="AD44" s="54">
        <v>16.920993286736735</v>
      </c>
      <c r="AE44" s="54">
        <v>17.949443443447855</v>
      </c>
      <c r="AF44" s="54">
        <v>19.207245005956231</v>
      </c>
      <c r="AG44" s="54">
        <v>20.532927212487149</v>
      </c>
      <c r="AH44" s="54">
        <v>17.987787159414644</v>
      </c>
      <c r="AI44" s="54">
        <v>19.17698689558808</v>
      </c>
      <c r="AJ44" s="54">
        <v>20.028838554474852</v>
      </c>
      <c r="AK44" s="54">
        <v>20.487310512672281</v>
      </c>
      <c r="AL44" s="54">
        <v>19.059192368457101</v>
      </c>
      <c r="AM44" s="54">
        <v>20.117482649310052</v>
      </c>
      <c r="AN44" s="54">
        <v>21.138206960727469</v>
      </c>
      <c r="AO44" s="54">
        <v>21.548726387262377</v>
      </c>
      <c r="AP44" s="54">
        <v>20.583172044605011</v>
      </c>
    </row>
    <row r="45" spans="1:42" x14ac:dyDescent="0.2">
      <c r="A45" s="76" t="s">
        <v>67</v>
      </c>
      <c r="B45" s="54">
        <v>29.592399354749709</v>
      </c>
      <c r="C45" s="54">
        <v>26.716293645153261</v>
      </c>
      <c r="D45" s="54">
        <v>27.939843606039357</v>
      </c>
      <c r="E45" s="54">
        <v>27.421978055352419</v>
      </c>
      <c r="F45" s="54">
        <v>26.196271035826218</v>
      </c>
      <c r="G45" s="54">
        <v>26.088484080927167</v>
      </c>
      <c r="H45" s="54">
        <v>20.150717991850058</v>
      </c>
      <c r="I45" s="54">
        <v>19.806058512242856</v>
      </c>
      <c r="J45" s="54">
        <v>18.9192370502549</v>
      </c>
      <c r="K45" s="54">
        <v>20.355514712423805</v>
      </c>
      <c r="L45" s="54">
        <v>19.198769836846743</v>
      </c>
      <c r="M45" s="54">
        <v>15.717320605574104</v>
      </c>
      <c r="N45" s="54">
        <v>15.416174555048272</v>
      </c>
      <c r="O45" s="54">
        <v>14.025344431775821</v>
      </c>
      <c r="P45" s="54">
        <v>7.6202126769709011</v>
      </c>
      <c r="Q45" s="54">
        <v>7.5843828093443699</v>
      </c>
      <c r="R45" s="54">
        <v>10.45122341921333</v>
      </c>
      <c r="S45" s="54">
        <v>11.65041365558357</v>
      </c>
      <c r="T45" s="54">
        <v>13.702847389599299</v>
      </c>
      <c r="U45" s="54">
        <v>13.554275489178496</v>
      </c>
      <c r="V45" s="54">
        <v>10.31056920079963</v>
      </c>
      <c r="W45" s="54">
        <v>10.067231783948491</v>
      </c>
      <c r="X45" s="54">
        <v>9.3711727859783043</v>
      </c>
      <c r="Y45" s="54">
        <v>9.4434875270345557</v>
      </c>
      <c r="Z45" s="54">
        <v>9.2497322159901518</v>
      </c>
      <c r="AA45" s="54">
        <v>9.6411503556034983</v>
      </c>
      <c r="AB45" s="54">
        <v>8.2724381464646708</v>
      </c>
      <c r="AC45" s="54">
        <v>8.0475380580111757</v>
      </c>
      <c r="AD45" s="54">
        <v>7.7754912696911251</v>
      </c>
      <c r="AE45" s="54">
        <v>8.0089189397851452</v>
      </c>
      <c r="AF45" s="54">
        <v>5.5428479469074396</v>
      </c>
      <c r="AG45" s="54">
        <v>5.3963727062168019</v>
      </c>
      <c r="AH45" s="54">
        <v>7.2561092375104312</v>
      </c>
      <c r="AI45" s="54">
        <v>7.427795938297308</v>
      </c>
      <c r="AJ45" s="54">
        <v>7.4450472280310738</v>
      </c>
      <c r="AK45" s="54">
        <v>7.347752049002219</v>
      </c>
      <c r="AL45" s="54">
        <v>7.0275612962271721</v>
      </c>
      <c r="AM45" s="54">
        <v>6.5664892756527822</v>
      </c>
      <c r="AN45" s="54">
        <v>5.6444036751660382</v>
      </c>
      <c r="AO45" s="54">
        <v>6.018518245450772</v>
      </c>
      <c r="AP45" s="54">
        <v>5.9702463506541914</v>
      </c>
    </row>
    <row r="46" spans="1:42" ht="2.25" customHeight="1" x14ac:dyDescent="0.2">
      <c r="A46" s="76"/>
      <c r="B46" s="96"/>
      <c r="C46" s="96"/>
      <c r="D46" s="96"/>
      <c r="E46" s="96"/>
      <c r="F46" s="96"/>
      <c r="G46" s="96"/>
      <c r="H46" s="96"/>
      <c r="I46" s="96"/>
      <c r="J46" s="96"/>
      <c r="K46" s="96"/>
      <c r="L46" s="96"/>
      <c r="M46" s="96"/>
      <c r="N46" s="96"/>
      <c r="O46" s="96"/>
      <c r="P46" s="96"/>
      <c r="Q46" s="96"/>
      <c r="R46" s="96"/>
      <c r="S46" s="96" t="s">
        <v>256</v>
      </c>
      <c r="T46" s="96" t="s">
        <v>256</v>
      </c>
      <c r="U46" s="96" t="s">
        <v>256</v>
      </c>
      <c r="V46" s="96" t="s">
        <v>256</v>
      </c>
      <c r="W46" s="96" t="s">
        <v>256</v>
      </c>
      <c r="X46" s="96" t="s">
        <v>256</v>
      </c>
      <c r="Y46" s="96" t="s">
        <v>256</v>
      </c>
      <c r="Z46" s="96" t="s">
        <v>256</v>
      </c>
      <c r="AA46" s="96" t="s">
        <v>256</v>
      </c>
      <c r="AB46" s="96" t="s">
        <v>256</v>
      </c>
      <c r="AC46" s="96" t="s">
        <v>256</v>
      </c>
      <c r="AD46" s="96" t="s">
        <v>256</v>
      </c>
      <c r="AE46" s="96" t="s">
        <v>256</v>
      </c>
      <c r="AF46" s="96" t="s">
        <v>256</v>
      </c>
      <c r="AG46" s="96" t="s">
        <v>256</v>
      </c>
      <c r="AH46" s="96" t="s">
        <v>256</v>
      </c>
      <c r="AI46" s="96" t="s">
        <v>256</v>
      </c>
      <c r="AJ46" s="96" t="s">
        <v>256</v>
      </c>
      <c r="AK46" s="96" t="s">
        <v>256</v>
      </c>
      <c r="AL46" s="96" t="s">
        <v>256</v>
      </c>
      <c r="AM46" s="96" t="s">
        <v>256</v>
      </c>
      <c r="AN46" s="96" t="s">
        <v>256</v>
      </c>
      <c r="AO46" s="96" t="s">
        <v>256</v>
      </c>
      <c r="AP46" s="96" t="s">
        <v>256</v>
      </c>
    </row>
    <row r="47" spans="1:42" x14ac:dyDescent="0.2">
      <c r="A47" s="76" t="s">
        <v>68</v>
      </c>
      <c r="B47" s="97">
        <v>0.91769272258584467</v>
      </c>
      <c r="C47" s="97">
        <v>0.88109342406062729</v>
      </c>
      <c r="D47" s="97">
        <v>0.88161902099686629</v>
      </c>
      <c r="E47" s="97">
        <v>0.88499129904587781</v>
      </c>
      <c r="F47" s="97">
        <v>0.888261353040393</v>
      </c>
      <c r="G47" s="97">
        <v>0.88824081031994651</v>
      </c>
      <c r="H47" s="97">
        <v>0.92343247904087455</v>
      </c>
      <c r="I47" s="97">
        <v>0.87157070577046813</v>
      </c>
      <c r="J47" s="97">
        <v>0.89868600038320068</v>
      </c>
      <c r="K47" s="97">
        <v>0.88079748064760854</v>
      </c>
      <c r="L47" s="97">
        <v>0.89881773223291461</v>
      </c>
      <c r="M47" s="97">
        <v>0.88680000000000003</v>
      </c>
      <c r="N47" s="97">
        <v>0.88744059471503456</v>
      </c>
      <c r="O47" s="97">
        <v>0.87758828824243407</v>
      </c>
      <c r="P47" s="97">
        <v>0.78835827132600522</v>
      </c>
      <c r="Q47" s="97">
        <v>0.80353044433040355</v>
      </c>
      <c r="R47" s="97">
        <v>0.65250203633012427</v>
      </c>
      <c r="S47" s="97">
        <v>0.63323028533092907</v>
      </c>
      <c r="T47" s="97">
        <v>0.63565027602694246</v>
      </c>
      <c r="U47" s="97">
        <v>0.61583260506432935</v>
      </c>
      <c r="V47" s="97">
        <v>0.56542169252394081</v>
      </c>
      <c r="W47" s="97">
        <v>0.58409144580413119</v>
      </c>
      <c r="X47" s="97">
        <v>0.60996011272847073</v>
      </c>
      <c r="Y47" s="97">
        <v>0.61413069712251922</v>
      </c>
      <c r="Z47" s="97">
        <v>0.62390427585802166</v>
      </c>
      <c r="AA47" s="97">
        <v>0.63136395002769141</v>
      </c>
      <c r="AB47" s="97">
        <v>0.60709172117103649</v>
      </c>
      <c r="AC47" s="97">
        <v>0.62327981036000324</v>
      </c>
      <c r="AD47" s="97">
        <v>0.67564533611861344</v>
      </c>
      <c r="AE47" s="97">
        <v>0.69497466935495467</v>
      </c>
      <c r="AF47" s="97">
        <v>0.86513952669270988</v>
      </c>
      <c r="AG47" s="97">
        <v>0.86803906405321252</v>
      </c>
      <c r="AH47" s="97">
        <v>0.7041986161824374</v>
      </c>
      <c r="AI47" s="97">
        <v>0.725830076796533</v>
      </c>
      <c r="AJ47" s="97">
        <v>0.73076685908938233</v>
      </c>
      <c r="AK47" s="97">
        <v>0.73443856064031865</v>
      </c>
      <c r="AL47" s="97">
        <v>0.73697730474839052</v>
      </c>
      <c r="AM47" s="97">
        <v>0.73241038752077792</v>
      </c>
      <c r="AN47" s="97">
        <v>0.87654573433693661</v>
      </c>
      <c r="AO47" s="97">
        <v>0.84105236916682014</v>
      </c>
      <c r="AP47" s="97">
        <v>0.89110931982305985</v>
      </c>
    </row>
    <row r="48" spans="1:42" x14ac:dyDescent="0.2">
      <c r="A48" s="100" t="s">
        <v>69</v>
      </c>
      <c r="B48" s="36">
        <v>5.6336628259383285E-2</v>
      </c>
      <c r="C48" s="36">
        <v>4.8345443429451511E-2</v>
      </c>
      <c r="D48" s="36">
        <v>5.0986085416703859E-2</v>
      </c>
      <c r="E48" s="36">
        <v>5.0264490564484288E-2</v>
      </c>
      <c r="F48" s="36">
        <v>4.7481844971754769E-2</v>
      </c>
      <c r="G48" s="36">
        <v>4.5980631829883552E-2</v>
      </c>
      <c r="H48" s="36">
        <v>3.66669444049132E-2</v>
      </c>
      <c r="I48" s="36">
        <v>3.5737953488103914E-2</v>
      </c>
      <c r="J48" s="36">
        <v>3.4674745839451161E-2</v>
      </c>
      <c r="K48" s="36">
        <v>3.5257334577930406E-2</v>
      </c>
      <c r="L48" s="36">
        <v>3.2060698353829666E-2</v>
      </c>
      <c r="M48" s="36">
        <v>2.6200000000000001E-2</v>
      </c>
      <c r="N48" s="36">
        <v>2.6100000000000002E-2</v>
      </c>
      <c r="O48" s="36">
        <v>2.313700361561383E-2</v>
      </c>
      <c r="P48" s="36">
        <v>1.2742343429762111E-2</v>
      </c>
      <c r="Q48" s="36">
        <v>1.348181017381947E-2</v>
      </c>
      <c r="R48" s="36">
        <v>1.81540119121671E-2</v>
      </c>
      <c r="S48" s="36">
        <v>1.9876157543342678E-2</v>
      </c>
      <c r="T48" s="36">
        <v>2.3216357866216706E-2</v>
      </c>
      <c r="U48" s="36">
        <v>2.1782436519857951E-2</v>
      </c>
      <c r="V48" s="36">
        <v>1.5254781276404037E-2</v>
      </c>
      <c r="W48" s="36">
        <v>1.4625109955034604E-2</v>
      </c>
      <c r="X48" s="36">
        <v>1.275425081511024E-2</v>
      </c>
      <c r="Y48" s="36">
        <v>1.4357154460065778E-2</v>
      </c>
      <c r="Z48" s="36">
        <v>1.3530518190506078E-2</v>
      </c>
      <c r="AA48" s="36">
        <v>1.3534531456226722E-2</v>
      </c>
      <c r="AB48" s="36">
        <v>1.1264943012918506E-2</v>
      </c>
      <c r="AC48" s="36">
        <v>1.107462773664069E-2</v>
      </c>
      <c r="AD48" s="36">
        <v>1.0481590324911919E-2</v>
      </c>
      <c r="AE48" s="36">
        <v>1.0334593627242818E-2</v>
      </c>
      <c r="AF48" s="36">
        <v>7.0705239688306889E-3</v>
      </c>
      <c r="AG48" s="36">
        <v>6.4930451241130152E-3</v>
      </c>
      <c r="AH48" s="36">
        <v>8.5626927694562299E-3</v>
      </c>
      <c r="AI48" s="36">
        <v>8.4205281453488753E-3</v>
      </c>
      <c r="AJ48" s="36">
        <v>7.9729131734200178E-3</v>
      </c>
      <c r="AK48" s="36">
        <v>7.57072114610771E-3</v>
      </c>
      <c r="AL48" s="36">
        <v>7.1678201313749076E-3</v>
      </c>
      <c r="AM48" s="36">
        <v>6.3403669995126324E-3</v>
      </c>
      <c r="AN48" s="36">
        <v>5.2413532054034085E-3</v>
      </c>
      <c r="AO48" s="36">
        <v>5.4365909910089908E-3</v>
      </c>
      <c r="AP48" s="36">
        <v>5.0465916388110288E-3</v>
      </c>
    </row>
    <row r="49" spans="1:42" x14ac:dyDescent="0.2">
      <c r="A49" s="101"/>
      <c r="B49" s="54"/>
      <c r="C49" s="54"/>
      <c r="D49" s="54"/>
      <c r="E49" s="54"/>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c r="AG49" s="54"/>
      <c r="AH49" s="54"/>
      <c r="AI49" s="54"/>
      <c r="AJ49" s="54"/>
      <c r="AK49" s="54"/>
      <c r="AL49" s="54"/>
      <c r="AM49" s="54"/>
      <c r="AN49" s="54"/>
      <c r="AO49" s="54"/>
      <c r="AP49" s="54"/>
    </row>
    <row r="50" spans="1:42" x14ac:dyDescent="0.2">
      <c r="A50" s="94" t="s">
        <v>13</v>
      </c>
      <c r="B50" s="45"/>
      <c r="C50" s="44"/>
      <c r="D50" s="45"/>
      <c r="E50" s="45"/>
      <c r="F50" s="45"/>
      <c r="G50" s="44"/>
      <c r="H50" s="45"/>
      <c r="I50" s="45"/>
      <c r="J50" s="45"/>
      <c r="K50" s="44"/>
      <c r="L50" s="45"/>
      <c r="M50" s="45"/>
      <c r="N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45"/>
      <c r="AP50" s="45"/>
    </row>
    <row r="51" spans="1:42" x14ac:dyDescent="0.2">
      <c r="A51" s="76" t="s">
        <v>74</v>
      </c>
      <c r="B51" s="54">
        <v>420.68944591444813</v>
      </c>
      <c r="C51" s="54">
        <v>444.51781627000003</v>
      </c>
      <c r="D51" s="54">
        <v>445.81942329999953</v>
      </c>
      <c r="E51" s="54">
        <v>464.37016777999833</v>
      </c>
      <c r="F51" s="54">
        <v>464.81131089999855</v>
      </c>
      <c r="G51" s="54">
        <v>489.78337510999307</v>
      </c>
      <c r="H51" s="54">
        <v>515.99580708999883</v>
      </c>
      <c r="I51" s="54">
        <v>524.79456727000229</v>
      </c>
      <c r="J51" s="54">
        <v>544.46098354999742</v>
      </c>
      <c r="K51" s="54">
        <v>573.48925777000193</v>
      </c>
      <c r="L51" s="54">
        <v>598.97633807000102</v>
      </c>
      <c r="M51" s="54">
        <v>613.77233281000042</v>
      </c>
      <c r="N51" s="54">
        <v>637.78826840640011</v>
      </c>
      <c r="O51" s="54">
        <v>676.15324884998972</v>
      </c>
      <c r="P51" s="54">
        <v>714.43184944999302</v>
      </c>
      <c r="Q51" s="54">
        <v>713.37226830000975</v>
      </c>
      <c r="R51" s="54">
        <v>746.69176342392404</v>
      </c>
      <c r="S51" s="54">
        <v>759.74938070299754</v>
      </c>
      <c r="T51" s="54">
        <v>768.22005696000133</v>
      </c>
      <c r="U51" s="54">
        <v>790.06554820729775</v>
      </c>
      <c r="V51" s="54">
        <v>800.30264240999736</v>
      </c>
      <c r="W51" s="54">
        <v>796.6843704699894</v>
      </c>
      <c r="X51" s="54">
        <v>801.96270900000013</v>
      </c>
      <c r="Y51" s="54">
        <v>836.35952767999731</v>
      </c>
      <c r="Z51" s="54">
        <v>908.91509384998506</v>
      </c>
      <c r="AA51" s="54">
        <v>946.78914582999641</v>
      </c>
      <c r="AB51" s="54">
        <v>940.45516570000177</v>
      </c>
      <c r="AC51" s="54">
        <v>951.81533490999789</v>
      </c>
      <c r="AD51" s="54">
        <v>969.0605626000098</v>
      </c>
      <c r="AE51" s="54">
        <v>1017.5718060700099</v>
      </c>
      <c r="AF51" s="54">
        <v>1043.5572433800069</v>
      </c>
      <c r="AG51" s="54">
        <v>1042.4018360899811</v>
      </c>
      <c r="AH51" s="54">
        <v>1102.9892137199854</v>
      </c>
      <c r="AI51" s="54">
        <v>1151.3475384899996</v>
      </c>
      <c r="AJ51" s="54">
        <v>1254.5502862899907</v>
      </c>
      <c r="AK51" s="54">
        <v>1317.5882110200039</v>
      </c>
      <c r="AL51" s="54">
        <v>1337.3245613400281</v>
      </c>
      <c r="AM51" s="54">
        <v>1394.0860675400099</v>
      </c>
      <c r="AN51" s="54">
        <v>1436.6410363200105</v>
      </c>
      <c r="AO51" s="54">
        <v>1441.4943008100074</v>
      </c>
      <c r="AP51" s="54">
        <v>1439.7335864300003</v>
      </c>
    </row>
    <row r="52" spans="1:42" x14ac:dyDescent="0.2">
      <c r="A52" s="76" t="s">
        <v>66</v>
      </c>
      <c r="B52" s="54">
        <v>26.447771788110888</v>
      </c>
      <c r="C52" s="54">
        <v>26.892116232095137</v>
      </c>
      <c r="D52" s="54">
        <v>27.982562600000083</v>
      </c>
      <c r="E52" s="54">
        <v>27.562844460000044</v>
      </c>
      <c r="F52" s="54">
        <v>28.133732829999929</v>
      </c>
      <c r="G52" s="54">
        <v>28.660470650000008</v>
      </c>
      <c r="H52" s="54">
        <v>27.610620639999887</v>
      </c>
      <c r="I52" s="54">
        <v>24.830092940000451</v>
      </c>
      <c r="J52" s="54">
        <v>25.464905500000526</v>
      </c>
      <c r="K52" s="54">
        <v>26.871200649999441</v>
      </c>
      <c r="L52" s="54">
        <v>27.253814661549793</v>
      </c>
      <c r="M52" s="54">
        <v>27.398160181604993</v>
      </c>
      <c r="N52" s="54">
        <v>27.897500470765003</v>
      </c>
      <c r="O52" s="54">
        <v>28.613692789129569</v>
      </c>
      <c r="P52" s="54">
        <v>27.145464426751023</v>
      </c>
      <c r="Q52" s="54">
        <v>30.55180374294283</v>
      </c>
      <c r="R52" s="54">
        <v>30.449445662422299</v>
      </c>
      <c r="S52" s="54">
        <v>33.981272457885758</v>
      </c>
      <c r="T52" s="54">
        <v>37.045046882632214</v>
      </c>
      <c r="U52" s="54">
        <v>37.264389332002793</v>
      </c>
      <c r="V52" s="54">
        <v>36.642937111941642</v>
      </c>
      <c r="W52" s="54">
        <v>36.877005736966957</v>
      </c>
      <c r="X52" s="54">
        <v>37.973914999999998</v>
      </c>
      <c r="Y52" s="54">
        <v>37.66603573000102</v>
      </c>
      <c r="Z52" s="54">
        <v>36.142941020002667</v>
      </c>
      <c r="AA52" s="54">
        <v>36.369296850000481</v>
      </c>
      <c r="AB52" s="54">
        <v>36.562889010000632</v>
      </c>
      <c r="AC52" s="54">
        <v>35.592103550000658</v>
      </c>
      <c r="AD52" s="54">
        <v>34.152659130000956</v>
      </c>
      <c r="AE52" s="54">
        <v>35.136213440000319</v>
      </c>
      <c r="AF52" s="54">
        <v>35.527817300000613</v>
      </c>
      <c r="AG52" s="54">
        <v>36.792391620000622</v>
      </c>
      <c r="AH52" s="54">
        <v>34.575439580001081</v>
      </c>
      <c r="AI52" s="54">
        <v>35.215123500001106</v>
      </c>
      <c r="AJ52" s="54">
        <v>31.906972250001573</v>
      </c>
      <c r="AK52" s="54">
        <v>32.861776030000129</v>
      </c>
      <c r="AL52" s="54">
        <v>31.798921960000179</v>
      </c>
      <c r="AM52" s="54">
        <v>30.731119970000353</v>
      </c>
      <c r="AN52" s="54">
        <v>30.946342600000435</v>
      </c>
      <c r="AO52" s="54">
        <v>31.692439360000122</v>
      </c>
      <c r="AP52" s="54">
        <v>29.937923090000563</v>
      </c>
    </row>
    <row r="53" spans="1:42" x14ac:dyDescent="0.2">
      <c r="A53" s="76" t="s">
        <v>67</v>
      </c>
      <c r="B53" s="54">
        <v>15.612585405000015</v>
      </c>
      <c r="C53" s="54">
        <v>15.995520199999994</v>
      </c>
      <c r="D53" s="54">
        <v>15.845153520000006</v>
      </c>
      <c r="E53" s="54">
        <v>15.109883150000009</v>
      </c>
      <c r="F53" s="54">
        <v>14.566823389999998</v>
      </c>
      <c r="G53" s="54">
        <v>13.64132568999999</v>
      </c>
      <c r="H53" s="54">
        <v>14.804341329999994</v>
      </c>
      <c r="I53" s="54">
        <v>14.282974610000005</v>
      </c>
      <c r="J53" s="54">
        <v>13.999791560000006</v>
      </c>
      <c r="K53" s="54">
        <v>14.026263590000001</v>
      </c>
      <c r="L53" s="54">
        <v>14.361589399999991</v>
      </c>
      <c r="M53" s="54">
        <v>14.367755140000002</v>
      </c>
      <c r="N53" s="54">
        <v>13.603219610000002</v>
      </c>
      <c r="O53" s="54">
        <v>13.363314530000007</v>
      </c>
      <c r="P53" s="54">
        <v>10.938547760000001</v>
      </c>
      <c r="Q53" s="54">
        <v>11.114570899999986</v>
      </c>
      <c r="R53" s="54">
        <v>11.291957299999991</v>
      </c>
      <c r="S53" s="54">
        <v>13.063924973000001</v>
      </c>
      <c r="T53" s="54">
        <v>17.518856160000041</v>
      </c>
      <c r="U53" s="54">
        <v>17.199542820000001</v>
      </c>
      <c r="V53" s="54">
        <v>14.585285839999967</v>
      </c>
      <c r="W53" s="54">
        <v>16.539915349999994</v>
      </c>
      <c r="X53" s="54">
        <v>15.613659999999999</v>
      </c>
      <c r="Y53" s="54">
        <v>16.230965189999999</v>
      </c>
      <c r="Z53" s="54">
        <v>16.437840900000005</v>
      </c>
      <c r="AA53" s="54">
        <v>16.246611629999968</v>
      </c>
      <c r="AB53" s="54">
        <v>15.705084389999994</v>
      </c>
      <c r="AC53" s="54">
        <v>17.180905870000014</v>
      </c>
      <c r="AD53" s="54">
        <v>17.368179589999968</v>
      </c>
      <c r="AE53" s="54">
        <v>17.279159309999965</v>
      </c>
      <c r="AF53" s="54">
        <v>16.234391139999964</v>
      </c>
      <c r="AG53" s="54">
        <v>17.462315169999986</v>
      </c>
      <c r="AH53" s="54">
        <v>20.832353889999951</v>
      </c>
      <c r="AI53" s="54">
        <v>21.333268300000032</v>
      </c>
      <c r="AJ53" s="54">
        <v>17.044056479999952</v>
      </c>
      <c r="AK53" s="54">
        <v>18.246276240000068</v>
      </c>
      <c r="AL53" s="54">
        <v>18.623102579999998</v>
      </c>
      <c r="AM53" s="54">
        <v>20.425827769999973</v>
      </c>
      <c r="AN53" s="54">
        <v>20.795522180000042</v>
      </c>
      <c r="AO53" s="54">
        <v>20.345918040000011</v>
      </c>
      <c r="AP53" s="54">
        <v>20.255085510000015</v>
      </c>
    </row>
    <row r="54" spans="1:42" ht="2.25" customHeight="1" x14ac:dyDescent="0.2">
      <c r="A54" s="76"/>
      <c r="B54" s="96"/>
      <c r="C54" s="96"/>
      <c r="D54" s="96"/>
      <c r="E54" s="96"/>
      <c r="F54" s="96"/>
      <c r="G54" s="96"/>
      <c r="H54" s="96"/>
      <c r="I54" s="96"/>
      <c r="J54" s="96"/>
      <c r="K54" s="96"/>
      <c r="L54" s="96"/>
      <c r="M54" s="96"/>
      <c r="N54" s="96"/>
      <c r="O54" s="96"/>
      <c r="P54" s="96"/>
      <c r="Q54" s="96"/>
      <c r="R54" s="96"/>
      <c r="S54" s="96" t="s">
        <v>256</v>
      </c>
      <c r="T54" s="96" t="s">
        <v>256</v>
      </c>
      <c r="U54" s="96" t="s">
        <v>256</v>
      </c>
      <c r="V54" s="96" t="s">
        <v>256</v>
      </c>
      <c r="W54" s="96" t="s">
        <v>256</v>
      </c>
      <c r="X54" s="96" t="s">
        <v>256</v>
      </c>
      <c r="Y54" s="96" t="s">
        <v>256</v>
      </c>
      <c r="Z54" s="96" t="s">
        <v>256</v>
      </c>
      <c r="AA54" s="96" t="s">
        <v>256</v>
      </c>
      <c r="AB54" s="96" t="s">
        <v>256</v>
      </c>
      <c r="AC54" s="96" t="s">
        <v>256</v>
      </c>
      <c r="AD54" s="96" t="s">
        <v>256</v>
      </c>
      <c r="AE54" s="96" t="s">
        <v>256</v>
      </c>
      <c r="AF54" s="96" t="s">
        <v>256</v>
      </c>
      <c r="AG54" s="96" t="s">
        <v>256</v>
      </c>
      <c r="AH54" s="96" t="s">
        <v>256</v>
      </c>
      <c r="AI54" s="96" t="s">
        <v>256</v>
      </c>
      <c r="AJ54" s="96" t="s">
        <v>256</v>
      </c>
      <c r="AK54" s="96" t="s">
        <v>256</v>
      </c>
      <c r="AL54" s="96" t="s">
        <v>256</v>
      </c>
      <c r="AM54" s="96" t="s">
        <v>256</v>
      </c>
      <c r="AN54" s="96" t="s">
        <v>256</v>
      </c>
      <c r="AO54" s="96" t="s">
        <v>256</v>
      </c>
      <c r="AP54" s="96" t="s">
        <v>256</v>
      </c>
    </row>
    <row r="55" spans="1:42" x14ac:dyDescent="0.2">
      <c r="A55" s="76" t="s">
        <v>68</v>
      </c>
      <c r="B55" s="97">
        <v>0.92157918799227845</v>
      </c>
      <c r="C55" s="97">
        <v>0.90967118155994786</v>
      </c>
      <c r="D55" s="97">
        <v>0.9440203896490863</v>
      </c>
      <c r="E55" s="97">
        <v>0.9837358365011577</v>
      </c>
      <c r="F55" s="97">
        <v>0.983481320974538</v>
      </c>
      <c r="G55" s="97">
        <v>0.98371486356616733</v>
      </c>
      <c r="H55" s="97">
        <v>0.84227841834014261</v>
      </c>
      <c r="I55" s="97">
        <v>0.84453244715247799</v>
      </c>
      <c r="J55" s="97">
        <v>0.88410344875163216</v>
      </c>
      <c r="K55" s="97">
        <v>0.86703260864642018</v>
      </c>
      <c r="L55" s="97">
        <v>0.88984095381532158</v>
      </c>
      <c r="M55" s="97">
        <v>0.87470000000000003</v>
      </c>
      <c r="N55" s="97">
        <v>0.90138436866711735</v>
      </c>
      <c r="O55" s="97">
        <v>0.91348448618757416</v>
      </c>
      <c r="P55" s="97">
        <v>0.85961486170811352</v>
      </c>
      <c r="Q55" s="97">
        <v>0.89140188039108381</v>
      </c>
      <c r="R55" s="97">
        <v>0.88841201161821615</v>
      </c>
      <c r="S55" s="97">
        <v>0.84490816692590553</v>
      </c>
      <c r="T55" s="97">
        <v>0.81236858831541214</v>
      </c>
      <c r="U55" s="97">
        <v>0.83608401865649051</v>
      </c>
      <c r="V55" s="238">
        <v>0.93367764716660129</v>
      </c>
      <c r="W55" s="238">
        <v>0.94466245620779332</v>
      </c>
      <c r="X55" s="238">
        <v>0.91623027528459056</v>
      </c>
      <c r="Y55" s="238">
        <v>0.89909502603030389</v>
      </c>
      <c r="Z55" s="238">
        <v>0.88455432428476699</v>
      </c>
      <c r="AA55" s="238">
        <v>0.87556657067699273</v>
      </c>
      <c r="AB55" s="238">
        <v>0.87710044899669404</v>
      </c>
      <c r="AC55" s="238">
        <v>0.85887219286650929</v>
      </c>
      <c r="AD55" s="238">
        <v>0.87781037505957837</v>
      </c>
      <c r="AE55" s="238">
        <v>0.87383394753827259</v>
      </c>
      <c r="AF55" s="238">
        <v>0.87690513535329373</v>
      </c>
      <c r="AG55" s="238">
        <v>0.87645969340272423</v>
      </c>
      <c r="AH55" s="238">
        <v>0.83821699085009438</v>
      </c>
      <c r="AI55" s="238">
        <v>0.8492640853347323</v>
      </c>
      <c r="AJ55" s="238">
        <v>0.79662755142430919</v>
      </c>
      <c r="AK55" s="238">
        <v>0.80778564821289545</v>
      </c>
      <c r="AL55" s="238">
        <v>0.81202094522318946</v>
      </c>
      <c r="AM55" s="238">
        <v>0.77589444395868368</v>
      </c>
      <c r="AN55" s="238">
        <v>0.75491860094277097</v>
      </c>
      <c r="AO55" s="238">
        <v>0.80892498965360016</v>
      </c>
      <c r="AP55" s="238">
        <v>0.79193297663841855</v>
      </c>
    </row>
    <row r="56" spans="1:42" x14ac:dyDescent="0.2">
      <c r="A56" s="100" t="s">
        <v>69</v>
      </c>
      <c r="B56" s="36">
        <v>3.7111901799825535E-2</v>
      </c>
      <c r="C56" s="36">
        <v>3.5983979976821262E-2</v>
      </c>
      <c r="D56" s="36">
        <v>3.5541640161643497E-2</v>
      </c>
      <c r="E56" s="36">
        <v>3.25384449699588E-2</v>
      </c>
      <c r="F56" s="36">
        <v>3.1339218836552725E-2</v>
      </c>
      <c r="G56" s="36">
        <v>2.7851753210154366E-2</v>
      </c>
      <c r="H56" s="36">
        <v>2.8690817108554246E-2</v>
      </c>
      <c r="I56" s="36">
        <v>2.7216315680058362E-2</v>
      </c>
      <c r="J56" s="36">
        <v>2.5713121753405524E-2</v>
      </c>
      <c r="K56" s="36">
        <v>2.4457761675503328E-2</v>
      </c>
      <c r="L56" s="36">
        <v>2.3976889381432602E-2</v>
      </c>
      <c r="M56" s="36">
        <v>2.3400000000000001E-2</v>
      </c>
      <c r="N56" s="36">
        <v>2.1299999999999999E-2</v>
      </c>
      <c r="O56" s="36">
        <v>1.9763736331561678E-2</v>
      </c>
      <c r="P56" s="36">
        <v>1.5310834432173013E-2</v>
      </c>
      <c r="Q56" s="36">
        <v>1.5580323757869625E-2</v>
      </c>
      <c r="R56" s="36">
        <v>1.5122648799849071E-2</v>
      </c>
      <c r="S56" s="36">
        <v>1.7195045240987136E-2</v>
      </c>
      <c r="T56" s="36">
        <v>2.2804476401365539E-2</v>
      </c>
      <c r="U56" s="36">
        <v>2.1769766899754975E-2</v>
      </c>
      <c r="V56" s="36">
        <v>1.8224712836232126E-2</v>
      </c>
      <c r="W56" s="36">
        <v>2.0760938664131909E-2</v>
      </c>
      <c r="X56" s="36">
        <v>1.9469309264353835E-2</v>
      </c>
      <c r="Y56" s="36">
        <v>1.9406684150563284E-2</v>
      </c>
      <c r="Z56" s="36">
        <v>1.8085122594204649E-2</v>
      </c>
      <c r="AA56" s="36">
        <v>1.7159693582838326E-2</v>
      </c>
      <c r="AB56" s="36">
        <v>1.669945039677713E-2</v>
      </c>
      <c r="AC56" s="36">
        <v>1.8050671427377887E-2</v>
      </c>
      <c r="AD56" s="36">
        <v>1.7922697775875619E-2</v>
      </c>
      <c r="AE56" s="36">
        <v>1.6980776400177842E-2</v>
      </c>
      <c r="AF56" s="36">
        <v>1.5556780658642107E-2</v>
      </c>
      <c r="AG56" s="36">
        <v>1.6751999627610616E-2</v>
      </c>
      <c r="AH56" s="36">
        <v>1.8887178252396435E-2</v>
      </c>
      <c r="AI56" s="36">
        <v>1.8528956363583114E-2</v>
      </c>
      <c r="AJ56" s="36">
        <v>1.3585789797556348E-2</v>
      </c>
      <c r="AK56" s="36">
        <v>1.3848238840779254E-2</v>
      </c>
      <c r="AL56" s="36">
        <v>1.3925641626845803E-2</v>
      </c>
      <c r="AM56" s="36">
        <v>1.4651769532453028E-2</v>
      </c>
      <c r="AN56" s="36">
        <v>1.4475099662521305E-2</v>
      </c>
      <c r="AO56" s="36">
        <v>1.4114463046137048E-2</v>
      </c>
      <c r="AP56" s="36">
        <v>1.4068634434114326E-2</v>
      </c>
    </row>
    <row r="57" spans="1:42" x14ac:dyDescent="0.2">
      <c r="A57" s="101"/>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row>
    <row r="58" spans="1:42" x14ac:dyDescent="0.2">
      <c r="A58" s="94" t="s">
        <v>75</v>
      </c>
      <c r="B58" s="45"/>
      <c r="C58" s="44"/>
      <c r="D58" s="45"/>
      <c r="E58" s="45"/>
      <c r="F58" s="45"/>
      <c r="G58" s="44"/>
      <c r="H58" s="45"/>
      <c r="I58" s="45"/>
      <c r="J58" s="45"/>
      <c r="K58" s="44"/>
      <c r="L58" s="45"/>
      <c r="M58" s="45"/>
      <c r="N58" s="45"/>
      <c r="O58" s="45"/>
      <c r="P58" s="45"/>
      <c r="Q58" s="45"/>
      <c r="R58" s="45"/>
      <c r="S58" s="45"/>
      <c r="T58" s="45"/>
      <c r="U58" s="45"/>
      <c r="V58" s="45"/>
      <c r="W58" s="45"/>
      <c r="X58" s="45"/>
      <c r="Y58" s="45"/>
      <c r="Z58" s="45"/>
      <c r="AA58" s="45"/>
      <c r="AB58" s="45"/>
      <c r="AC58" s="45"/>
      <c r="AD58" s="45"/>
      <c r="AE58" s="45"/>
      <c r="AF58" s="45"/>
      <c r="AG58" s="45"/>
      <c r="AH58" s="45"/>
      <c r="AI58" s="45"/>
      <c r="AJ58" s="45"/>
      <c r="AK58" s="45"/>
      <c r="AL58" s="45"/>
      <c r="AM58" s="45"/>
      <c r="AN58" s="45"/>
      <c r="AO58" s="45"/>
      <c r="AP58" s="45"/>
    </row>
    <row r="59" spans="1:42" x14ac:dyDescent="0.2">
      <c r="A59" s="76" t="s">
        <v>74</v>
      </c>
      <c r="B59" s="54">
        <v>186.06507745852554</v>
      </c>
      <c r="C59" s="54">
        <v>198.69131013470627</v>
      </c>
      <c r="D59" s="54">
        <v>213.16281061237791</v>
      </c>
      <c r="E59" s="54">
        <v>233.9843444118936</v>
      </c>
      <c r="F59" s="54">
        <v>242.72100793483787</v>
      </c>
      <c r="G59" s="54">
        <v>281.90457214561235</v>
      </c>
      <c r="H59" s="54">
        <v>300.81099214486818</v>
      </c>
      <c r="I59" s="54">
        <v>332.14557538878512</v>
      </c>
      <c r="J59" s="54">
        <v>353.58973032186657</v>
      </c>
      <c r="K59" s="54">
        <v>369.60191306243905</v>
      </c>
      <c r="L59" s="54">
        <v>407.79548797584908</v>
      </c>
      <c r="M59" s="54">
        <v>417.46536103561789</v>
      </c>
      <c r="N59" s="54">
        <v>433.29559627653697</v>
      </c>
      <c r="O59" s="54">
        <v>475.85265369831257</v>
      </c>
      <c r="P59" s="54">
        <v>512.86347026435499</v>
      </c>
      <c r="Q59" s="54">
        <v>535.26374617658951</v>
      </c>
      <c r="R59" s="54">
        <v>604.0894387736563</v>
      </c>
      <c r="S59" s="54">
        <v>641.83352029146386</v>
      </c>
      <c r="T59" s="54">
        <v>605.52081510124003</v>
      </c>
      <c r="U59" s="54">
        <v>589.88295546743166</v>
      </c>
      <c r="V59" s="54">
        <v>616.67735534236783</v>
      </c>
      <c r="W59" s="54">
        <v>585.46275439922204</v>
      </c>
      <c r="X59" s="54">
        <v>618.1054861167454</v>
      </c>
      <c r="Y59" s="54">
        <v>612.26316900120003</v>
      </c>
      <c r="Z59" s="241" t="s">
        <v>40</v>
      </c>
      <c r="AA59" s="241" t="s">
        <v>40</v>
      </c>
      <c r="AB59" s="241" t="s">
        <v>40</v>
      </c>
      <c r="AC59" s="241" t="s">
        <v>40</v>
      </c>
      <c r="AD59" s="241" t="s">
        <v>40</v>
      </c>
      <c r="AE59" s="241" t="s">
        <v>40</v>
      </c>
      <c r="AF59" s="241" t="s">
        <v>40</v>
      </c>
      <c r="AG59" s="241" t="s">
        <v>40</v>
      </c>
      <c r="AH59" s="241" t="s">
        <v>40</v>
      </c>
      <c r="AI59" s="241" t="s">
        <v>40</v>
      </c>
      <c r="AJ59" s="241" t="s">
        <v>40</v>
      </c>
      <c r="AK59" s="241" t="s">
        <v>40</v>
      </c>
      <c r="AL59" s="241" t="s">
        <v>40</v>
      </c>
      <c r="AM59" s="241" t="s">
        <v>40</v>
      </c>
      <c r="AN59" s="241" t="s">
        <v>40</v>
      </c>
      <c r="AO59" s="241" t="s">
        <v>40</v>
      </c>
      <c r="AP59" s="241" t="s">
        <v>40</v>
      </c>
    </row>
    <row r="60" spans="1:42" x14ac:dyDescent="0.2">
      <c r="A60" s="76" t="s">
        <v>66</v>
      </c>
      <c r="B60" s="54">
        <v>19.899860633439065</v>
      </c>
      <c r="C60" s="54">
        <v>15.593146442646972</v>
      </c>
      <c r="D60" s="54">
        <v>16.502044159708682</v>
      </c>
      <c r="E60" s="54">
        <v>15.019163510059061</v>
      </c>
      <c r="F60" s="54">
        <v>14.756287390237853</v>
      </c>
      <c r="G60" s="54">
        <v>13.579112795519897</v>
      </c>
      <c r="H60" s="54">
        <v>12.288251018540299</v>
      </c>
      <c r="I60" s="54">
        <v>11.07676362469264</v>
      </c>
      <c r="J60" s="54">
        <v>10.611161194416328</v>
      </c>
      <c r="K60" s="54">
        <v>8.8287458571188111</v>
      </c>
      <c r="L60" s="54">
        <v>9.0912761361985535</v>
      </c>
      <c r="M60" s="54">
        <v>9.3579199339129406</v>
      </c>
      <c r="N60" s="54">
        <v>8.7211948816292413</v>
      </c>
      <c r="O60" s="54">
        <v>6.7494527187049771</v>
      </c>
      <c r="P60" s="54">
        <v>7.5193955799114001</v>
      </c>
      <c r="Q60" s="54">
        <v>8.2701122418936119</v>
      </c>
      <c r="R60" s="54">
        <v>8.0848274715267046</v>
      </c>
      <c r="S60" s="54">
        <v>8.5946108455733565</v>
      </c>
      <c r="T60" s="54">
        <v>10.429966836807708</v>
      </c>
      <c r="U60" s="54">
        <v>10.12710783911562</v>
      </c>
      <c r="V60" s="54">
        <v>8.9091880221163766</v>
      </c>
      <c r="W60" s="54">
        <v>8.7685189117950699</v>
      </c>
      <c r="X60" s="54">
        <v>8.8645818222073789</v>
      </c>
      <c r="Y60" s="54">
        <v>9.0339729030170037</v>
      </c>
      <c r="Z60" s="240" t="s">
        <v>40</v>
      </c>
      <c r="AA60" s="240" t="s">
        <v>40</v>
      </c>
      <c r="AB60" s="240" t="s">
        <v>40</v>
      </c>
      <c r="AC60" s="240" t="s">
        <v>40</v>
      </c>
      <c r="AD60" s="240" t="s">
        <v>40</v>
      </c>
      <c r="AE60" s="240" t="s">
        <v>40</v>
      </c>
      <c r="AF60" s="240" t="s">
        <v>40</v>
      </c>
      <c r="AG60" s="240" t="s">
        <v>40</v>
      </c>
      <c r="AH60" s="240" t="s">
        <v>40</v>
      </c>
      <c r="AI60" s="240" t="s">
        <v>40</v>
      </c>
      <c r="AJ60" s="240" t="s">
        <v>40</v>
      </c>
      <c r="AK60" s="240" t="s">
        <v>40</v>
      </c>
      <c r="AL60" s="240" t="s">
        <v>40</v>
      </c>
      <c r="AM60" s="240" t="s">
        <v>40</v>
      </c>
      <c r="AN60" s="240" t="s">
        <v>40</v>
      </c>
      <c r="AO60" s="240" t="s">
        <v>40</v>
      </c>
      <c r="AP60" s="240" t="s">
        <v>40</v>
      </c>
    </row>
    <row r="61" spans="1:42" x14ac:dyDescent="0.2">
      <c r="A61" s="76" t="s">
        <v>67</v>
      </c>
      <c r="B61" s="54">
        <v>28.749807780810773</v>
      </c>
      <c r="C61" s="54">
        <v>21.907817933013618</v>
      </c>
      <c r="D61" s="54">
        <v>21.890732314077638</v>
      </c>
      <c r="E61" s="54">
        <v>21.000031096550028</v>
      </c>
      <c r="F61" s="54">
        <v>19.562864704766497</v>
      </c>
      <c r="G61" s="54">
        <v>17.797610977177079</v>
      </c>
      <c r="H61" s="54">
        <v>15.183609279538173</v>
      </c>
      <c r="I61" s="54">
        <v>14.754878774781654</v>
      </c>
      <c r="J61" s="54">
        <v>14.661435224780622</v>
      </c>
      <c r="K61" s="54">
        <v>10.003056570764608</v>
      </c>
      <c r="L61" s="54">
        <v>9.8844934859410767</v>
      </c>
      <c r="M61" s="54">
        <v>9.9826272808913536</v>
      </c>
      <c r="N61" s="54">
        <v>10.023752624522645</v>
      </c>
      <c r="O61" s="54">
        <v>7.7908212984618315</v>
      </c>
      <c r="P61" s="54">
        <v>8.0038504559550248</v>
      </c>
      <c r="Q61" s="54">
        <v>8.014302032277234</v>
      </c>
      <c r="R61" s="54">
        <v>7.7931457936858051</v>
      </c>
      <c r="S61" s="54">
        <v>7.274196624745592</v>
      </c>
      <c r="T61" s="54">
        <v>8.7182636242661591</v>
      </c>
      <c r="U61" s="54">
        <v>9.4730198188775105</v>
      </c>
      <c r="V61" s="54">
        <v>9.6457684602756082</v>
      </c>
      <c r="W61" s="54">
        <v>9.3510251334126195</v>
      </c>
      <c r="X61" s="54">
        <v>9.4889833357459139</v>
      </c>
      <c r="Y61" s="54">
        <v>10.027270522924841</v>
      </c>
      <c r="Z61" s="240" t="s">
        <v>40</v>
      </c>
      <c r="AA61" s="240" t="s">
        <v>40</v>
      </c>
      <c r="AB61" s="240" t="s">
        <v>40</v>
      </c>
      <c r="AC61" s="240" t="s">
        <v>40</v>
      </c>
      <c r="AD61" s="240" t="s">
        <v>40</v>
      </c>
      <c r="AE61" s="240" t="s">
        <v>40</v>
      </c>
      <c r="AF61" s="240" t="s">
        <v>40</v>
      </c>
      <c r="AG61" s="240" t="s">
        <v>40</v>
      </c>
      <c r="AH61" s="240" t="s">
        <v>40</v>
      </c>
      <c r="AI61" s="240" t="s">
        <v>40</v>
      </c>
      <c r="AJ61" s="240" t="s">
        <v>40</v>
      </c>
      <c r="AK61" s="240" t="s">
        <v>40</v>
      </c>
      <c r="AL61" s="240" t="s">
        <v>40</v>
      </c>
      <c r="AM61" s="240" t="s">
        <v>40</v>
      </c>
      <c r="AN61" s="240" t="s">
        <v>40</v>
      </c>
      <c r="AO61" s="240" t="s">
        <v>40</v>
      </c>
      <c r="AP61" s="240" t="s">
        <v>40</v>
      </c>
    </row>
    <row r="62" spans="1:42" ht="2.25" customHeight="1" x14ac:dyDescent="0.2">
      <c r="A62" s="76"/>
      <c r="B62" s="96"/>
      <c r="C62" s="96"/>
      <c r="D62" s="96"/>
      <c r="E62" s="96"/>
      <c r="F62" s="96"/>
      <c r="G62" s="96"/>
      <c r="H62" s="96"/>
      <c r="I62" s="96"/>
      <c r="J62" s="96"/>
      <c r="K62" s="96"/>
      <c r="L62" s="96"/>
      <c r="M62" s="96"/>
      <c r="N62" s="96"/>
      <c r="O62" s="96"/>
      <c r="P62" s="96"/>
      <c r="Q62" s="96"/>
      <c r="R62" s="96"/>
      <c r="S62" s="96" t="s">
        <v>256</v>
      </c>
      <c r="T62" s="96" t="s">
        <v>256</v>
      </c>
      <c r="U62" s="96" t="s">
        <v>256</v>
      </c>
      <c r="V62" s="96" t="s">
        <v>256</v>
      </c>
      <c r="W62" s="96" t="s">
        <v>256</v>
      </c>
      <c r="X62" s="96" t="s">
        <v>256</v>
      </c>
      <c r="Y62" s="96" t="s">
        <v>256</v>
      </c>
      <c r="Z62" s="239" t="s">
        <v>40</v>
      </c>
      <c r="AA62" s="239" t="s">
        <v>40</v>
      </c>
      <c r="AB62" s="239" t="s">
        <v>40</v>
      </c>
      <c r="AC62" s="239" t="s">
        <v>40</v>
      </c>
      <c r="AD62" s="239" t="s">
        <v>40</v>
      </c>
      <c r="AE62" s="239" t="s">
        <v>40</v>
      </c>
      <c r="AF62" s="239" t="s">
        <v>40</v>
      </c>
      <c r="AG62" s="239" t="s">
        <v>40</v>
      </c>
      <c r="AH62" s="239" t="s">
        <v>40</v>
      </c>
      <c r="AI62" s="239" t="s">
        <v>40</v>
      </c>
      <c r="AJ62" s="239" t="s">
        <v>40</v>
      </c>
      <c r="AK62" s="239" t="s">
        <v>40</v>
      </c>
      <c r="AL62" s="239" t="s">
        <v>40</v>
      </c>
      <c r="AM62" s="239" t="s">
        <v>40</v>
      </c>
      <c r="AN62" s="239" t="s">
        <v>40</v>
      </c>
      <c r="AO62" s="239" t="s">
        <v>40</v>
      </c>
      <c r="AP62" s="239" t="s">
        <v>40</v>
      </c>
    </row>
    <row r="63" spans="1:42" x14ac:dyDescent="0.2">
      <c r="A63" s="76" t="s">
        <v>68</v>
      </c>
      <c r="B63" s="97">
        <v>0.58764468870247244</v>
      </c>
      <c r="C63" s="97">
        <v>0.57603522836136312</v>
      </c>
      <c r="D63" s="97">
        <v>0.59602557294761849</v>
      </c>
      <c r="E63" s="97">
        <v>0.58253305457709204</v>
      </c>
      <c r="F63" s="97">
        <v>0.59515774675289035</v>
      </c>
      <c r="G63" s="97">
        <v>0.57347518167756673</v>
      </c>
      <c r="H63" s="97">
        <v>0.56185227150751738</v>
      </c>
      <c r="I63" s="97">
        <v>0.53040909056699337</v>
      </c>
      <c r="J63" s="97">
        <v>0.52277535722239243</v>
      </c>
      <c r="K63" s="97">
        <v>0.56231161487160197</v>
      </c>
      <c r="L63" s="97">
        <v>0.57405302226012966</v>
      </c>
      <c r="M63" s="97">
        <v>0.5655</v>
      </c>
      <c r="N63" s="97">
        <v>0.53633925264601245</v>
      </c>
      <c r="O63" s="97">
        <v>0.40023493464665216</v>
      </c>
      <c r="P63" s="97">
        <v>0.47066180207788538</v>
      </c>
      <c r="Q63" s="97">
        <v>0.4596412279187887</v>
      </c>
      <c r="R63" s="97">
        <v>0.43884144421611671</v>
      </c>
      <c r="S63" s="97">
        <v>0.48866935274115486</v>
      </c>
      <c r="T63" s="97">
        <v>0.59841029745233965</v>
      </c>
      <c r="U63" s="97">
        <v>0.55692155766454099</v>
      </c>
      <c r="V63" s="97">
        <v>0.58180078963119297</v>
      </c>
      <c r="W63" s="97">
        <v>0.56963869963450764</v>
      </c>
      <c r="X63" s="97">
        <v>0.5755828146221047</v>
      </c>
      <c r="Y63" s="97">
        <v>0.59298654312858001</v>
      </c>
      <c r="Z63" s="238" t="s">
        <v>40</v>
      </c>
      <c r="AA63" s="238" t="s">
        <v>40</v>
      </c>
      <c r="AB63" s="238" t="s">
        <v>40</v>
      </c>
      <c r="AC63" s="238" t="s">
        <v>40</v>
      </c>
      <c r="AD63" s="238" t="s">
        <v>40</v>
      </c>
      <c r="AE63" s="238" t="s">
        <v>40</v>
      </c>
      <c r="AF63" s="238" t="s">
        <v>40</v>
      </c>
      <c r="AG63" s="238" t="s">
        <v>40</v>
      </c>
      <c r="AH63" s="238" t="s">
        <v>40</v>
      </c>
      <c r="AI63" s="238" t="s">
        <v>40</v>
      </c>
      <c r="AJ63" s="238" t="s">
        <v>40</v>
      </c>
      <c r="AK63" s="238" t="s">
        <v>40</v>
      </c>
      <c r="AL63" s="238" t="s">
        <v>40</v>
      </c>
      <c r="AM63" s="238" t="s">
        <v>40</v>
      </c>
      <c r="AN63" s="238" t="s">
        <v>40</v>
      </c>
      <c r="AO63" s="238" t="s">
        <v>40</v>
      </c>
      <c r="AP63" s="238" t="s">
        <v>40</v>
      </c>
    </row>
    <row r="64" spans="1:42" x14ac:dyDescent="0.2">
      <c r="A64" s="100" t="s">
        <v>69</v>
      </c>
      <c r="B64" s="36">
        <v>0.15451479758322295</v>
      </c>
      <c r="C64" s="36">
        <v>0.11026057414469122</v>
      </c>
      <c r="D64" s="36">
        <v>0.10269489434479473</v>
      </c>
      <c r="E64" s="36">
        <v>8.9749727270567681E-2</v>
      </c>
      <c r="F64" s="36">
        <v>8.0598152056201258E-2</v>
      </c>
      <c r="G64" s="36">
        <v>6.3133459814848511E-2</v>
      </c>
      <c r="H64" s="36">
        <v>5.0475579935675578E-2</v>
      </c>
      <c r="I64" s="36">
        <v>4.4422927379088761E-2</v>
      </c>
      <c r="J64" s="36">
        <v>4.1464539174920524E-2</v>
      </c>
      <c r="K64" s="36">
        <v>2.7064406912511663E-2</v>
      </c>
      <c r="L64" s="36">
        <v>2.423884956404046E-2</v>
      </c>
      <c r="M64" s="36">
        <v>2.3900000000000001E-2</v>
      </c>
      <c r="N64" s="36">
        <v>2.3099999999999999E-2</v>
      </c>
      <c r="O64" s="36">
        <v>1.6372339710437257E-2</v>
      </c>
      <c r="P64" s="36">
        <v>1.5606201104222625E-2</v>
      </c>
      <c r="Q64" s="36">
        <v>1.4972622542669322E-2</v>
      </c>
      <c r="R64" s="36">
        <v>1.2900648965998206E-2</v>
      </c>
      <c r="S64" s="36">
        <v>1.1333463265431038E-2</v>
      </c>
      <c r="T64" s="36">
        <v>1.4397958595045999E-2</v>
      </c>
      <c r="U64" s="36">
        <v>1.6059151618257821E-2</v>
      </c>
      <c r="V64" s="36">
        <v>1.5641515578142896E-2</v>
      </c>
      <c r="W64" s="36">
        <v>1.597202394712241E-2</v>
      </c>
      <c r="X64" s="36">
        <v>1.5351721589401443E-2</v>
      </c>
      <c r="Y64" s="36">
        <v>1.6377386441981431E-2</v>
      </c>
      <c r="Z64" s="37" t="s">
        <v>40</v>
      </c>
      <c r="AA64" s="37" t="s">
        <v>40</v>
      </c>
      <c r="AB64" s="37" t="s">
        <v>40</v>
      </c>
      <c r="AC64" s="37" t="s">
        <v>40</v>
      </c>
      <c r="AD64" s="37" t="s">
        <v>40</v>
      </c>
      <c r="AE64" s="37" t="s">
        <v>40</v>
      </c>
      <c r="AF64" s="37" t="s">
        <v>40</v>
      </c>
      <c r="AG64" s="37" t="s">
        <v>40</v>
      </c>
      <c r="AH64" s="37" t="s">
        <v>40</v>
      </c>
      <c r="AI64" s="37" t="s">
        <v>40</v>
      </c>
      <c r="AJ64" s="37" t="s">
        <v>40</v>
      </c>
      <c r="AK64" s="37" t="s">
        <v>40</v>
      </c>
      <c r="AL64" s="37" t="s">
        <v>40</v>
      </c>
      <c r="AM64" s="37" t="s">
        <v>40</v>
      </c>
      <c r="AN64" s="37" t="s">
        <v>40</v>
      </c>
      <c r="AO64" s="37" t="s">
        <v>40</v>
      </c>
      <c r="AP64" s="37" t="s">
        <v>40</v>
      </c>
    </row>
    <row r="65" spans="1:42" x14ac:dyDescent="0.2">
      <c r="A65" s="101"/>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row>
    <row r="66" spans="1:42" x14ac:dyDescent="0.2">
      <c r="A66" s="94" t="s">
        <v>6</v>
      </c>
      <c r="B66" s="45"/>
      <c r="C66" s="44"/>
      <c r="D66" s="45"/>
      <c r="E66" s="45"/>
      <c r="F66" s="45"/>
      <c r="G66" s="44"/>
      <c r="H66" s="45"/>
      <c r="I66" s="45"/>
      <c r="J66" s="45"/>
      <c r="K66" s="44"/>
      <c r="L66" s="45"/>
      <c r="M66" s="45"/>
      <c r="N66" s="45"/>
      <c r="O66" s="45"/>
      <c r="P66" s="45"/>
      <c r="Q66" s="45"/>
      <c r="R66" s="45"/>
      <c r="S66" s="45"/>
      <c r="T66" s="45"/>
      <c r="U66" s="45"/>
      <c r="V66" s="45"/>
      <c r="W66" s="45"/>
      <c r="X66" s="45"/>
      <c r="Y66" s="45"/>
      <c r="Z66" s="45"/>
      <c r="AA66" s="45"/>
      <c r="AB66" s="45"/>
      <c r="AC66" s="45"/>
      <c r="AD66" s="45"/>
      <c r="AE66" s="45"/>
      <c r="AF66" s="45"/>
      <c r="AG66" s="45"/>
      <c r="AH66" s="45"/>
      <c r="AI66" s="45"/>
      <c r="AJ66" s="45"/>
      <c r="AK66" s="45"/>
      <c r="AL66" s="45"/>
      <c r="AM66" s="45"/>
      <c r="AN66" s="45"/>
      <c r="AO66" s="45"/>
      <c r="AP66" s="45"/>
    </row>
    <row r="67" spans="1:42" x14ac:dyDescent="0.2">
      <c r="A67" s="76" t="s">
        <v>74</v>
      </c>
      <c r="B67" s="54">
        <v>403.23202952999662</v>
      </c>
      <c r="C67" s="54">
        <v>419.24897963000126</v>
      </c>
      <c r="D67" s="54">
        <v>396.8338801100017</v>
      </c>
      <c r="E67" s="54">
        <v>375.57553388999833</v>
      </c>
      <c r="F67" s="54">
        <v>383.95545541000024</v>
      </c>
      <c r="G67" s="54">
        <v>399.5690043499992</v>
      </c>
      <c r="H67" s="54">
        <v>387.14234074999689</v>
      </c>
      <c r="I67" s="54">
        <v>373.71479416000022</v>
      </c>
      <c r="J67" s="54">
        <v>389.89527767000288</v>
      </c>
      <c r="K67" s="54">
        <v>394.75744765000104</v>
      </c>
      <c r="L67" s="54">
        <v>396.92271367999797</v>
      </c>
      <c r="M67" s="54">
        <v>409.93907542999989</v>
      </c>
      <c r="N67" s="54">
        <v>418.01919797000016</v>
      </c>
      <c r="O67" s="54">
        <v>442.02671978999683</v>
      </c>
      <c r="P67" s="54">
        <v>455.34690314000187</v>
      </c>
      <c r="Q67" s="54">
        <v>473.29807372999824</v>
      </c>
      <c r="R67" s="54">
        <v>472.93011410999952</v>
      </c>
      <c r="S67" s="54">
        <v>472.03255345999872</v>
      </c>
      <c r="T67" s="54">
        <v>469.95201841999813</v>
      </c>
      <c r="U67" s="54">
        <v>468.71117333000194</v>
      </c>
      <c r="V67" s="54">
        <v>472.2571630599968</v>
      </c>
      <c r="W67" s="54">
        <v>522.38269265000156</v>
      </c>
      <c r="X67" s="54">
        <v>602.03737250999916</v>
      </c>
      <c r="Y67" s="54">
        <v>657.14728171001275</v>
      </c>
      <c r="Z67" s="54">
        <v>646.47632754000597</v>
      </c>
      <c r="AA67" s="54">
        <v>695.70126532000177</v>
      </c>
      <c r="AB67" s="54">
        <v>715.3341738700002</v>
      </c>
      <c r="AC67" s="54">
        <v>706.20891289001577</v>
      </c>
      <c r="AD67" s="54">
        <v>777.85706901999765</v>
      </c>
      <c r="AE67" s="54">
        <v>797.38274121000825</v>
      </c>
      <c r="AF67" s="54">
        <v>756.10817927999449</v>
      </c>
      <c r="AG67" s="54">
        <v>771.82737259999897</v>
      </c>
      <c r="AH67" s="54">
        <v>807.58027596000613</v>
      </c>
      <c r="AI67" s="54">
        <v>836.96007812000164</v>
      </c>
      <c r="AJ67" s="54">
        <v>868.65739908000114</v>
      </c>
      <c r="AK67" s="54">
        <v>896.60145404999423</v>
      </c>
      <c r="AL67" s="54">
        <v>920.86899971002572</v>
      </c>
      <c r="AM67" s="54">
        <v>1001.7211540699967</v>
      </c>
      <c r="AN67" s="54">
        <v>980.95000683001206</v>
      </c>
      <c r="AO67" s="54">
        <v>1005.1538513300243</v>
      </c>
      <c r="AP67" s="54">
        <v>1068.4143848300218</v>
      </c>
    </row>
    <row r="68" spans="1:42" x14ac:dyDescent="0.2">
      <c r="A68" s="76" t="s">
        <v>66</v>
      </c>
      <c r="B68" s="54">
        <v>38.318023830000577</v>
      </c>
      <c r="C68" s="54">
        <v>34.252806240000275</v>
      </c>
      <c r="D68" s="54">
        <v>33.407243629999982</v>
      </c>
      <c r="E68" s="54">
        <v>28.529099709999791</v>
      </c>
      <c r="F68" s="54">
        <v>30.553885250000302</v>
      </c>
      <c r="G68" s="54">
        <v>21.672158100000004</v>
      </c>
      <c r="H68" s="54">
        <v>22.083789950000011</v>
      </c>
      <c r="I68" s="54">
        <v>20.505713349999976</v>
      </c>
      <c r="J68" s="54">
        <v>21.447577419999952</v>
      </c>
      <c r="K68" s="54">
        <v>19.976641789999903</v>
      </c>
      <c r="L68" s="54">
        <v>13.233333699999266</v>
      </c>
      <c r="M68" s="54">
        <v>13.293359360000004</v>
      </c>
      <c r="N68" s="54">
        <v>13.34068302</v>
      </c>
      <c r="O68" s="54">
        <v>11.696313769999364</v>
      </c>
      <c r="P68" s="54">
        <v>12.894225140000165</v>
      </c>
      <c r="Q68" s="54">
        <v>13.792910585199019</v>
      </c>
      <c r="R68" s="54">
        <v>15.027841379998989</v>
      </c>
      <c r="S68" s="54">
        <v>16.751051059999096</v>
      </c>
      <c r="T68" s="54">
        <v>19.367497949999322</v>
      </c>
      <c r="U68" s="54">
        <v>19.118834939999115</v>
      </c>
      <c r="V68" s="54">
        <v>18.36986510999931</v>
      </c>
      <c r="W68" s="54">
        <v>18.114434439998774</v>
      </c>
      <c r="X68" s="54">
        <v>22.75431900999974</v>
      </c>
      <c r="Y68" s="54">
        <v>22.885763929999722</v>
      </c>
      <c r="Z68" s="54">
        <v>23.909673650000812</v>
      </c>
      <c r="AA68" s="54">
        <v>19.076828679999039</v>
      </c>
      <c r="AB68" s="54">
        <v>20.237229449999621</v>
      </c>
      <c r="AC68" s="54">
        <v>19.776556049998909</v>
      </c>
      <c r="AD68" s="54">
        <v>20.221608019999554</v>
      </c>
      <c r="AE68" s="54">
        <v>18.808405059998986</v>
      </c>
      <c r="AF68" s="54">
        <v>18.846087849999449</v>
      </c>
      <c r="AG68" s="54">
        <v>19.50111117999943</v>
      </c>
      <c r="AH68" s="54">
        <v>17.598448039998217</v>
      </c>
      <c r="AI68" s="54">
        <v>17.053337429997875</v>
      </c>
      <c r="AJ68" s="54">
        <v>16.747124519997996</v>
      </c>
      <c r="AK68" s="54">
        <v>16.913811109999138</v>
      </c>
      <c r="AL68" s="54">
        <v>15.818307999994438</v>
      </c>
      <c r="AM68" s="54">
        <v>16.855989409999395</v>
      </c>
      <c r="AN68" s="54">
        <v>14.826922749998474</v>
      </c>
      <c r="AO68" s="54">
        <v>15.412490039998358</v>
      </c>
      <c r="AP68" s="54">
        <v>14.854924089998205</v>
      </c>
    </row>
    <row r="69" spans="1:42" x14ac:dyDescent="0.2">
      <c r="A69" s="76" t="s">
        <v>67</v>
      </c>
      <c r="B69" s="54">
        <v>76.414724840000048</v>
      </c>
      <c r="C69" s="54">
        <v>67.399985039999848</v>
      </c>
      <c r="D69" s="54">
        <v>58.516059429999878</v>
      </c>
      <c r="E69" s="54">
        <v>51.101355069999926</v>
      </c>
      <c r="F69" s="54">
        <v>50.035059610000026</v>
      </c>
      <c r="G69" s="54">
        <v>31.794123029999948</v>
      </c>
      <c r="H69" s="54">
        <v>31.053791269999998</v>
      </c>
      <c r="I69" s="54">
        <v>29.944760170000094</v>
      </c>
      <c r="J69" s="54">
        <v>31.627135020000036</v>
      </c>
      <c r="K69" s="54">
        <v>29.418984359999978</v>
      </c>
      <c r="L69" s="54">
        <v>20.627253949999993</v>
      </c>
      <c r="M69" s="54">
        <v>19.97371824999999</v>
      </c>
      <c r="N69" s="54">
        <v>20.564766249999995</v>
      </c>
      <c r="O69" s="54">
        <v>18.203835590000011</v>
      </c>
      <c r="P69" s="54">
        <v>18.128901209999999</v>
      </c>
      <c r="Q69" s="54">
        <v>17.781169400000032</v>
      </c>
      <c r="R69" s="54">
        <v>21.671775709999952</v>
      </c>
      <c r="S69" s="54">
        <v>22.04555495999994</v>
      </c>
      <c r="T69" s="54">
        <v>27.279518430000007</v>
      </c>
      <c r="U69" s="54">
        <v>26.520184469999961</v>
      </c>
      <c r="V69" s="54">
        <v>24.886090999999961</v>
      </c>
      <c r="W69" s="54">
        <v>24.225308989999949</v>
      </c>
      <c r="X69" s="54">
        <v>42.165731830000077</v>
      </c>
      <c r="Y69" s="54">
        <v>40.641479710000041</v>
      </c>
      <c r="Z69" s="54">
        <v>40.301484289999792</v>
      </c>
      <c r="AA69" s="54">
        <v>34.044910259999973</v>
      </c>
      <c r="AB69" s="54">
        <v>32.609619149999915</v>
      </c>
      <c r="AC69" s="54">
        <v>32.163972119999933</v>
      </c>
      <c r="AD69" s="54">
        <v>31.584324709999947</v>
      </c>
      <c r="AE69" s="54">
        <v>28.604927169999971</v>
      </c>
      <c r="AF69" s="54">
        <v>24.140180380000004</v>
      </c>
      <c r="AG69" s="54">
        <v>22.947266419999998</v>
      </c>
      <c r="AH69" s="54">
        <v>20.327239790000025</v>
      </c>
      <c r="AI69" s="54">
        <v>19.299727430000011</v>
      </c>
      <c r="AJ69" s="54">
        <v>17.897146030000027</v>
      </c>
      <c r="AK69" s="54">
        <v>17.07311887000002</v>
      </c>
      <c r="AL69" s="54">
        <v>17.178526350000084</v>
      </c>
      <c r="AM69" s="54">
        <v>16.168083910000007</v>
      </c>
      <c r="AN69" s="54">
        <v>12.756362559999987</v>
      </c>
      <c r="AO69" s="54">
        <v>13.031252580000013</v>
      </c>
      <c r="AP69" s="54">
        <v>12.828777079999997</v>
      </c>
    </row>
    <row r="70" spans="1:42" ht="2.25" customHeight="1" x14ac:dyDescent="0.2">
      <c r="A70" s="76"/>
      <c r="B70" s="96"/>
      <c r="C70" s="96"/>
      <c r="D70" s="96"/>
      <c r="E70" s="96"/>
      <c r="F70" s="96"/>
      <c r="G70" s="96"/>
      <c r="H70" s="96"/>
      <c r="I70" s="96"/>
      <c r="J70" s="96"/>
      <c r="K70" s="96"/>
      <c r="L70" s="96"/>
      <c r="M70" s="96"/>
      <c r="N70" s="96"/>
      <c r="O70" s="96"/>
      <c r="P70" s="96"/>
      <c r="Q70" s="96"/>
      <c r="R70" s="96"/>
      <c r="S70" s="96" t="s">
        <v>256</v>
      </c>
      <c r="T70" s="96" t="s">
        <v>256</v>
      </c>
      <c r="U70" s="96" t="s">
        <v>256</v>
      </c>
      <c r="V70" s="96" t="s">
        <v>256</v>
      </c>
      <c r="W70" s="96" t="s">
        <v>256</v>
      </c>
      <c r="X70" s="96" t="s">
        <v>256</v>
      </c>
      <c r="Y70" s="96" t="s">
        <v>256</v>
      </c>
      <c r="Z70" s="96" t="s">
        <v>256</v>
      </c>
      <c r="AA70" s="96" t="s">
        <v>256</v>
      </c>
      <c r="AB70" s="96" t="s">
        <v>256</v>
      </c>
      <c r="AC70" s="96" t="s">
        <v>256</v>
      </c>
      <c r="AD70" s="96" t="s">
        <v>256</v>
      </c>
      <c r="AE70" s="96" t="s">
        <v>256</v>
      </c>
      <c r="AF70" s="96" t="s">
        <v>256</v>
      </c>
      <c r="AG70" s="96" t="s">
        <v>256</v>
      </c>
      <c r="AH70" s="96" t="s">
        <v>256</v>
      </c>
      <c r="AI70" s="96" t="s">
        <v>256</v>
      </c>
      <c r="AJ70" s="96" t="s">
        <v>256</v>
      </c>
      <c r="AK70" s="96" t="s">
        <v>256</v>
      </c>
      <c r="AL70" s="96" t="s">
        <v>256</v>
      </c>
      <c r="AM70" s="96" t="s">
        <v>256</v>
      </c>
      <c r="AN70" s="96" t="s">
        <v>256</v>
      </c>
      <c r="AO70" s="96" t="s">
        <v>256</v>
      </c>
      <c r="AP70" s="96" t="s">
        <v>256</v>
      </c>
    </row>
    <row r="71" spans="1:42" x14ac:dyDescent="0.2">
      <c r="A71" s="76" t="s">
        <v>68</v>
      </c>
      <c r="B71" s="97">
        <v>0.43975443463757441</v>
      </c>
      <c r="C71" s="97">
        <v>0.43517910727417741</v>
      </c>
      <c r="D71" s="97">
        <v>0.48020079399936483</v>
      </c>
      <c r="E71" s="97">
        <v>0.46257449763552849</v>
      </c>
      <c r="F71" s="97">
        <v>0.50303767090885232</v>
      </c>
      <c r="G71" s="97">
        <v>0.50878940534816275</v>
      </c>
      <c r="H71" s="97">
        <v>0.54031962616460216</v>
      </c>
      <c r="I71" s="97">
        <v>0.49723903499207633</v>
      </c>
      <c r="J71" s="97">
        <v>0.59896098359907513</v>
      </c>
      <c r="K71" s="97">
        <v>0.59367060454156406</v>
      </c>
      <c r="L71" s="97">
        <v>0.49447618208045602</v>
      </c>
      <c r="M71" s="97">
        <v>0.50929999999999997</v>
      </c>
      <c r="N71" s="97">
        <v>0.49321528368940254</v>
      </c>
      <c r="O71" s="97">
        <v>0.49391022103820204</v>
      </c>
      <c r="P71" s="97">
        <v>0.54770266079463081</v>
      </c>
      <c r="Q71" s="97">
        <v>0.54524007796697327</v>
      </c>
      <c r="R71" s="97">
        <v>0.49030249953615984</v>
      </c>
      <c r="S71" s="97">
        <v>0.47230832922520488</v>
      </c>
      <c r="T71" s="97">
        <v>0.50890466580718174</v>
      </c>
      <c r="U71" s="97">
        <v>0.50194560053148884</v>
      </c>
      <c r="V71" s="97">
        <v>0.5419265400098402</v>
      </c>
      <c r="W71" s="97">
        <v>0.54953464063122515</v>
      </c>
      <c r="X71" s="97">
        <v>0.39144939963443198</v>
      </c>
      <c r="Y71" s="97">
        <v>0.40369119891968697</v>
      </c>
      <c r="Z71" s="97">
        <v>0.4388845939946921</v>
      </c>
      <c r="AA71" s="97">
        <v>0.3994750209689642</v>
      </c>
      <c r="AB71" s="97">
        <v>0.45097546746417666</v>
      </c>
      <c r="AC71" s="97">
        <v>0.45976410111376581</v>
      </c>
      <c r="AD71" s="97">
        <v>0.50856092626588234</v>
      </c>
      <c r="AE71" s="97">
        <v>0.5111703016442265</v>
      </c>
      <c r="AF71" s="97">
        <v>0.55437346073385041</v>
      </c>
      <c r="AG71" s="97">
        <v>0.57195600163341831</v>
      </c>
      <c r="AH71" s="97">
        <v>0.60177188621633215</v>
      </c>
      <c r="AI71" s="97">
        <v>0.63136751149443637</v>
      </c>
      <c r="AJ71" s="97">
        <v>0.64848198984047645</v>
      </c>
      <c r="AK71" s="97">
        <v>0.65231169447132098</v>
      </c>
      <c r="AL71" s="97">
        <v>0.6538583054884628</v>
      </c>
      <c r="AM71" s="97">
        <v>0.72081931878098415</v>
      </c>
      <c r="AN71" s="97">
        <v>0.6848638613796193</v>
      </c>
      <c r="AO71" s="97">
        <v>0.69126299369143107</v>
      </c>
      <c r="AP71" s="97">
        <v>0.6791751790264946</v>
      </c>
    </row>
    <row r="72" spans="1:42" x14ac:dyDescent="0.2">
      <c r="A72" s="100" t="s">
        <v>69</v>
      </c>
      <c r="B72" s="36">
        <v>0.18950559291896607</v>
      </c>
      <c r="C72" s="36">
        <v>0.16076362332350141</v>
      </c>
      <c r="D72" s="36">
        <v>0.14745731743917462</v>
      </c>
      <c r="E72" s="36">
        <v>0.13606145890474036</v>
      </c>
      <c r="F72" s="36">
        <v>0.13031475111239388</v>
      </c>
      <c r="G72" s="36">
        <v>7.9571044510124589E-2</v>
      </c>
      <c r="H72" s="36">
        <v>8.0212851970261401E-2</v>
      </c>
      <c r="I72" s="36">
        <v>8.0127307342239468E-2</v>
      </c>
      <c r="J72" s="36">
        <v>8.1116999438932455E-2</v>
      </c>
      <c r="K72" s="36">
        <v>7.4524203495416691E-2</v>
      </c>
      <c r="L72" s="36">
        <v>5.1967935416842477E-2</v>
      </c>
      <c r="M72" s="36">
        <v>4.87E-2</v>
      </c>
      <c r="N72" s="36">
        <v>4.9200000000000001E-2</v>
      </c>
      <c r="O72" s="36">
        <v>4.1182658819015505E-2</v>
      </c>
      <c r="P72" s="36">
        <v>3.981338422417259E-2</v>
      </c>
      <c r="Q72" s="36">
        <v>3.7568649413400386E-2</v>
      </c>
      <c r="R72" s="36">
        <v>4.58244782123544E-2</v>
      </c>
      <c r="S72" s="36">
        <v>4.6703463137035821E-2</v>
      </c>
      <c r="T72" s="36">
        <v>5.8047454550179602E-2</v>
      </c>
      <c r="U72" s="36">
        <v>5.6581080159845247E-2</v>
      </c>
      <c r="V72" s="36">
        <v>5.2696058305924241E-2</v>
      </c>
      <c r="W72" s="36">
        <v>4.6374639380005266E-2</v>
      </c>
      <c r="X72" s="36">
        <v>7.0038395879318524E-2</v>
      </c>
      <c r="Y72" s="36">
        <v>6.184531358669515E-2</v>
      </c>
      <c r="Z72" s="36">
        <v>6.2340232075250752E-2</v>
      </c>
      <c r="AA72" s="36">
        <v>4.8936105131762754E-2</v>
      </c>
      <c r="AB72" s="36">
        <v>4.5586552888393334E-2</v>
      </c>
      <c r="AC72" s="36">
        <v>4.5544557046689547E-2</v>
      </c>
      <c r="AD72" s="36">
        <v>4.0604278045312671E-2</v>
      </c>
      <c r="AE72" s="36">
        <v>3.5873521825406846E-2</v>
      </c>
      <c r="AF72" s="36">
        <v>3.1926886974014135E-2</v>
      </c>
      <c r="AG72" s="36">
        <v>2.9731086554625814E-2</v>
      </c>
      <c r="AH72" s="36">
        <v>2.5170550092789405E-2</v>
      </c>
      <c r="AI72" s="36">
        <v>2.3059316608447428E-2</v>
      </c>
      <c r="AJ72" s="36">
        <v>2.0603227519796614E-2</v>
      </c>
      <c r="AK72" s="36">
        <v>1.9042037900875441E-2</v>
      </c>
      <c r="AL72" s="36">
        <v>1.8654690683918632E-2</v>
      </c>
      <c r="AM72" s="36">
        <v>1.6140303960148011E-2</v>
      </c>
      <c r="AN72" s="36">
        <v>1.3004090393171816E-2</v>
      </c>
      <c r="AO72" s="36">
        <v>1.2964435805281947E-2</v>
      </c>
      <c r="AP72" s="36">
        <v>1.2007304714491443E-2</v>
      </c>
    </row>
    <row r="73" spans="1:42" x14ac:dyDescent="0.2">
      <c r="A73" s="101"/>
      <c r="B73" s="54"/>
      <c r="C73" s="54"/>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c r="AK73" s="54"/>
      <c r="AL73" s="54"/>
      <c r="AM73" s="54"/>
      <c r="AN73" s="54"/>
      <c r="AO73" s="54"/>
      <c r="AP73" s="54"/>
    </row>
    <row r="74" spans="1:42" x14ac:dyDescent="0.2">
      <c r="A74" s="94" t="s">
        <v>283</v>
      </c>
      <c r="B74" s="45"/>
      <c r="C74" s="44"/>
      <c r="D74" s="45"/>
      <c r="E74" s="45"/>
      <c r="F74" s="45"/>
      <c r="G74" s="44"/>
      <c r="H74" s="45"/>
      <c r="I74" s="45"/>
      <c r="J74" s="45"/>
      <c r="K74" s="44"/>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row>
    <row r="75" spans="1:42" x14ac:dyDescent="0.2">
      <c r="A75" s="76" t="s">
        <v>74</v>
      </c>
      <c r="B75" s="241" t="s">
        <v>40</v>
      </c>
      <c r="C75" s="240" t="s">
        <v>40</v>
      </c>
      <c r="D75" s="240" t="s">
        <v>40</v>
      </c>
      <c r="E75" s="240" t="s">
        <v>40</v>
      </c>
      <c r="F75" s="240" t="s">
        <v>40</v>
      </c>
      <c r="G75" s="240" t="s">
        <v>40</v>
      </c>
      <c r="H75" s="240" t="s">
        <v>40</v>
      </c>
      <c r="I75" s="240" t="s">
        <v>40</v>
      </c>
      <c r="J75" s="240" t="s">
        <v>40</v>
      </c>
      <c r="K75" s="240" t="s">
        <v>40</v>
      </c>
      <c r="L75" s="240" t="s">
        <v>40</v>
      </c>
      <c r="M75" s="240" t="s">
        <v>40</v>
      </c>
      <c r="N75" s="240" t="s">
        <v>40</v>
      </c>
      <c r="O75" s="240" t="s">
        <v>40</v>
      </c>
      <c r="P75" s="240" t="s">
        <v>40</v>
      </c>
      <c r="Q75" s="240" t="s">
        <v>40</v>
      </c>
      <c r="R75" s="240" t="s">
        <v>40</v>
      </c>
      <c r="S75" s="240" t="s">
        <v>40</v>
      </c>
      <c r="T75" s="240">
        <v>2315.0583512786948</v>
      </c>
      <c r="U75" s="240">
        <v>2473.9041281367959</v>
      </c>
      <c r="V75" s="240">
        <v>2533.5713661921827</v>
      </c>
      <c r="W75" s="240">
        <v>2595.1557861778756</v>
      </c>
      <c r="X75" s="240">
        <v>2610.1161286541455</v>
      </c>
      <c r="Y75" s="240">
        <v>2664.5346258594723</v>
      </c>
      <c r="Z75" s="240">
        <v>3280.143023122549</v>
      </c>
      <c r="AA75" s="240">
        <v>3292.4279493585163</v>
      </c>
      <c r="AB75" s="240">
        <v>3389.9860008850756</v>
      </c>
      <c r="AC75" s="240">
        <v>3653.0797965042343</v>
      </c>
      <c r="AD75" s="240">
        <v>3750.9414502750096</v>
      </c>
      <c r="AE75" s="240">
        <v>3875.504231003049</v>
      </c>
      <c r="AF75" s="240">
        <v>3960.14383231784</v>
      </c>
      <c r="AG75" s="240">
        <v>3982.9523196530113</v>
      </c>
      <c r="AH75" s="240">
        <v>4045.1022472080258</v>
      </c>
      <c r="AI75" s="240">
        <v>4151.1421397680397</v>
      </c>
      <c r="AJ75" s="240">
        <v>4447.2976466036644</v>
      </c>
      <c r="AK75" s="240">
        <v>4413.7998849785363</v>
      </c>
      <c r="AL75" s="240">
        <v>4553.0921506353188</v>
      </c>
      <c r="AM75" s="240">
        <v>4964.1173733293354</v>
      </c>
      <c r="AN75" s="240">
        <v>4959.405881968918</v>
      </c>
      <c r="AO75" s="240">
        <v>5353.8617669238993</v>
      </c>
      <c r="AP75" s="240">
        <v>5302.6370280452375</v>
      </c>
    </row>
    <row r="76" spans="1:42" x14ac:dyDescent="0.2">
      <c r="A76" s="76" t="s">
        <v>66</v>
      </c>
      <c r="B76" s="240" t="s">
        <v>40</v>
      </c>
      <c r="C76" s="240" t="s">
        <v>40</v>
      </c>
      <c r="D76" s="240" t="s">
        <v>40</v>
      </c>
      <c r="E76" s="240" t="s">
        <v>40</v>
      </c>
      <c r="F76" s="240" t="s">
        <v>40</v>
      </c>
      <c r="G76" s="240" t="s">
        <v>40</v>
      </c>
      <c r="H76" s="240" t="s">
        <v>40</v>
      </c>
      <c r="I76" s="240" t="s">
        <v>40</v>
      </c>
      <c r="J76" s="240" t="s">
        <v>40</v>
      </c>
      <c r="K76" s="240" t="s">
        <v>40</v>
      </c>
      <c r="L76" s="240" t="s">
        <v>40</v>
      </c>
      <c r="M76" s="240" t="s">
        <v>40</v>
      </c>
      <c r="N76" s="240" t="s">
        <v>40</v>
      </c>
      <c r="O76" s="240" t="s">
        <v>40</v>
      </c>
      <c r="P76" s="240" t="s">
        <v>40</v>
      </c>
      <c r="Q76" s="240" t="s">
        <v>40</v>
      </c>
      <c r="R76" s="240" t="s">
        <v>40</v>
      </c>
      <c r="S76" s="240" t="s">
        <v>40</v>
      </c>
      <c r="T76" s="240">
        <v>8.0409837459820466</v>
      </c>
      <c r="U76" s="240">
        <v>11.484982506190004</v>
      </c>
      <c r="V76" s="240">
        <v>15.370258696382672</v>
      </c>
      <c r="W76" s="240">
        <v>19.585881427769408</v>
      </c>
      <c r="X76" s="240">
        <v>23.069686895944876</v>
      </c>
      <c r="Y76" s="240">
        <v>24.378303653995658</v>
      </c>
      <c r="Z76" s="240">
        <v>33.483526099459084</v>
      </c>
      <c r="AA76" s="240">
        <v>34.693680243433455</v>
      </c>
      <c r="AB76" s="240">
        <v>35.909389978512145</v>
      </c>
      <c r="AC76" s="240">
        <v>34.10606809019545</v>
      </c>
      <c r="AD76" s="240">
        <v>35.95380526528016</v>
      </c>
      <c r="AE76" s="240">
        <v>33.583423729597662</v>
      </c>
      <c r="AF76" s="240">
        <v>37.392678949149982</v>
      </c>
      <c r="AG76" s="240">
        <v>40.569729876691682</v>
      </c>
      <c r="AH76" s="240">
        <v>36.977617924765376</v>
      </c>
      <c r="AI76" s="240">
        <v>39.758403474146199</v>
      </c>
      <c r="AJ76" s="240">
        <v>43.688455862264682</v>
      </c>
      <c r="AK76" s="240">
        <v>45.142652026971383</v>
      </c>
      <c r="AL76" s="240">
        <v>41.886351105793388</v>
      </c>
      <c r="AM76" s="240">
        <v>45.324624335070915</v>
      </c>
      <c r="AN76" s="240">
        <v>50.657838570636471</v>
      </c>
      <c r="AO76" s="240">
        <v>53.824843317893141</v>
      </c>
      <c r="AP76" s="240">
        <v>54.239168303022439</v>
      </c>
    </row>
    <row r="77" spans="1:42" x14ac:dyDescent="0.2">
      <c r="A77" s="76" t="s">
        <v>67</v>
      </c>
      <c r="B77" s="240" t="s">
        <v>40</v>
      </c>
      <c r="C77" s="240" t="s">
        <v>40</v>
      </c>
      <c r="D77" s="240" t="s">
        <v>40</v>
      </c>
      <c r="E77" s="240" t="s">
        <v>40</v>
      </c>
      <c r="F77" s="240" t="s">
        <v>40</v>
      </c>
      <c r="G77" s="240" t="s">
        <v>40</v>
      </c>
      <c r="H77" s="240" t="s">
        <v>40</v>
      </c>
      <c r="I77" s="240" t="s">
        <v>40</v>
      </c>
      <c r="J77" s="240" t="s">
        <v>40</v>
      </c>
      <c r="K77" s="240" t="s">
        <v>40</v>
      </c>
      <c r="L77" s="240" t="s">
        <v>40</v>
      </c>
      <c r="M77" s="240" t="s">
        <v>40</v>
      </c>
      <c r="N77" s="240" t="s">
        <v>40</v>
      </c>
      <c r="O77" s="240" t="s">
        <v>40</v>
      </c>
      <c r="P77" s="240" t="s">
        <v>40</v>
      </c>
      <c r="Q77" s="240" t="s">
        <v>40</v>
      </c>
      <c r="R77" s="240" t="s">
        <v>40</v>
      </c>
      <c r="S77" s="240" t="s">
        <v>40</v>
      </c>
      <c r="T77" s="240">
        <v>35.2197876085256</v>
      </c>
      <c r="U77" s="240">
        <v>39.158148068838756</v>
      </c>
      <c r="V77" s="240">
        <v>38.324354514783174</v>
      </c>
      <c r="W77" s="240">
        <v>38.800765433800969</v>
      </c>
      <c r="X77" s="240">
        <v>36.342872303303714</v>
      </c>
      <c r="Y77" s="240">
        <v>32.573598657405903</v>
      </c>
      <c r="Z77" s="240">
        <v>37.552867733622634</v>
      </c>
      <c r="AA77" s="240">
        <v>35.436414717939805</v>
      </c>
      <c r="AB77" s="240">
        <v>32.519003664165773</v>
      </c>
      <c r="AC77" s="240">
        <v>28.347200250597901</v>
      </c>
      <c r="AD77" s="240">
        <v>30.748902741283629</v>
      </c>
      <c r="AE77" s="240">
        <v>27.944863740330629</v>
      </c>
      <c r="AF77" s="240">
        <v>22.489909164210644</v>
      </c>
      <c r="AG77" s="240">
        <v>25.550830928315591</v>
      </c>
      <c r="AH77" s="240">
        <v>26.550578780016995</v>
      </c>
      <c r="AI77" s="240">
        <v>26.486397518331817</v>
      </c>
      <c r="AJ77" s="240">
        <v>24.020003159285299</v>
      </c>
      <c r="AK77" s="240">
        <v>22.861690099436679</v>
      </c>
      <c r="AL77" s="240">
        <v>31.730770643771375</v>
      </c>
      <c r="AM77" s="240">
        <v>37.380026642229289</v>
      </c>
      <c r="AN77" s="240">
        <v>38.362572677999189</v>
      </c>
      <c r="AO77" s="240">
        <v>40.522399592967709</v>
      </c>
      <c r="AP77" s="240">
        <v>42.836563527543426</v>
      </c>
    </row>
    <row r="78" spans="1:42" ht="2.25" customHeight="1" x14ac:dyDescent="0.2">
      <c r="A78" s="76"/>
      <c r="B78" s="239" t="s">
        <v>40</v>
      </c>
      <c r="C78" s="239" t="s">
        <v>40</v>
      </c>
      <c r="D78" s="239" t="s">
        <v>40</v>
      </c>
      <c r="E78" s="239" t="s">
        <v>40</v>
      </c>
      <c r="F78" s="239" t="s">
        <v>40</v>
      </c>
      <c r="G78" s="239" t="s">
        <v>40</v>
      </c>
      <c r="H78" s="239" t="s">
        <v>40</v>
      </c>
      <c r="I78" s="239" t="s">
        <v>40</v>
      </c>
      <c r="J78" s="239" t="s">
        <v>40</v>
      </c>
      <c r="K78" s="239" t="s">
        <v>40</v>
      </c>
      <c r="L78" s="239" t="s">
        <v>40</v>
      </c>
      <c r="M78" s="239" t="s">
        <v>40</v>
      </c>
      <c r="N78" s="239" t="s">
        <v>40</v>
      </c>
      <c r="O78" s="239" t="s">
        <v>40</v>
      </c>
      <c r="P78" s="239" t="s">
        <v>40</v>
      </c>
      <c r="Q78" s="239" t="s">
        <v>40</v>
      </c>
      <c r="R78" s="239" t="s">
        <v>40</v>
      </c>
      <c r="S78" s="239" t="s">
        <v>40</v>
      </c>
      <c r="T78" s="239" t="s">
        <v>256</v>
      </c>
      <c r="U78" s="239" t="s">
        <v>256</v>
      </c>
      <c r="V78" s="239" t="s">
        <v>256</v>
      </c>
      <c r="W78" s="239" t="s">
        <v>256</v>
      </c>
      <c r="X78" s="239" t="s">
        <v>256</v>
      </c>
      <c r="Y78" s="239" t="s">
        <v>256</v>
      </c>
      <c r="Z78" s="239" t="s">
        <v>256</v>
      </c>
      <c r="AA78" s="239" t="s">
        <v>256</v>
      </c>
      <c r="AB78" s="239" t="s">
        <v>256</v>
      </c>
      <c r="AC78" s="239" t="s">
        <v>256</v>
      </c>
      <c r="AD78" s="239" t="s">
        <v>256</v>
      </c>
      <c r="AE78" s="239" t="s">
        <v>256</v>
      </c>
      <c r="AF78" s="239" t="s">
        <v>256</v>
      </c>
      <c r="AG78" s="239" t="s">
        <v>256</v>
      </c>
      <c r="AH78" s="239" t="s">
        <v>256</v>
      </c>
      <c r="AI78" s="239" t="s">
        <v>256</v>
      </c>
      <c r="AJ78" s="239" t="s">
        <v>256</v>
      </c>
      <c r="AK78" s="239" t="s">
        <v>256</v>
      </c>
      <c r="AL78" s="239" t="s">
        <v>256</v>
      </c>
      <c r="AM78" s="239" t="s">
        <v>256</v>
      </c>
      <c r="AN78" s="239" t="s">
        <v>256</v>
      </c>
      <c r="AO78" s="239" t="s">
        <v>256</v>
      </c>
      <c r="AP78" s="239" t="s">
        <v>256</v>
      </c>
    </row>
    <row r="79" spans="1:42" x14ac:dyDescent="0.2">
      <c r="A79" s="76" t="s">
        <v>68</v>
      </c>
      <c r="B79" s="238" t="s">
        <v>40</v>
      </c>
      <c r="C79" s="238" t="s">
        <v>40</v>
      </c>
      <c r="D79" s="238" t="s">
        <v>40</v>
      </c>
      <c r="E79" s="238" t="s">
        <v>40</v>
      </c>
      <c r="F79" s="238" t="s">
        <v>40</v>
      </c>
      <c r="G79" s="238" t="s">
        <v>40</v>
      </c>
      <c r="H79" s="238" t="s">
        <v>40</v>
      </c>
      <c r="I79" s="238" t="s">
        <v>40</v>
      </c>
      <c r="J79" s="238" t="s">
        <v>40</v>
      </c>
      <c r="K79" s="238" t="s">
        <v>40</v>
      </c>
      <c r="L79" s="238" t="s">
        <v>40</v>
      </c>
      <c r="M79" s="238" t="s">
        <v>40</v>
      </c>
      <c r="N79" s="238" t="s">
        <v>40</v>
      </c>
      <c r="O79" s="238" t="s">
        <v>40</v>
      </c>
      <c r="P79" s="238" t="s">
        <v>40</v>
      </c>
      <c r="Q79" s="238" t="s">
        <v>40</v>
      </c>
      <c r="R79" s="238" t="s">
        <v>40</v>
      </c>
      <c r="S79" s="238" t="s">
        <v>40</v>
      </c>
      <c r="T79" s="238">
        <v>2.5564204816975217E-8</v>
      </c>
      <c r="U79" s="238">
        <v>7.9238614896349535E-2</v>
      </c>
      <c r="V79" s="238">
        <v>0.13734663649635881</v>
      </c>
      <c r="W79" s="238">
        <v>0.20690103513956556</v>
      </c>
      <c r="X79" s="238">
        <v>0.2174385475873814</v>
      </c>
      <c r="Y79" s="238">
        <v>0.22678940333033876</v>
      </c>
      <c r="Z79" s="238">
        <v>0.31510015192205987</v>
      </c>
      <c r="AA79" s="238">
        <v>0.29376260857559072</v>
      </c>
      <c r="AB79" s="238">
        <v>0.34485478937940406</v>
      </c>
      <c r="AC79" s="238">
        <v>0.33327726495148846</v>
      </c>
      <c r="AD79" s="238">
        <v>0.5583280628518702</v>
      </c>
      <c r="AE79" s="238">
        <v>0.50737775407208507</v>
      </c>
      <c r="AF79" s="238">
        <v>0.50642293137987626</v>
      </c>
      <c r="AG79" s="238">
        <v>0.57835707564963446</v>
      </c>
      <c r="AH79" s="238">
        <v>0.47112074016474204</v>
      </c>
      <c r="AI79" s="238">
        <v>0.49159607113248277</v>
      </c>
      <c r="AJ79" s="238">
        <v>0.49684115312102323</v>
      </c>
      <c r="AK79" s="238">
        <v>0.47438949838990635</v>
      </c>
      <c r="AL79" s="238">
        <v>0.44568075207665925</v>
      </c>
      <c r="AM79" s="238">
        <v>0.43815142722612804</v>
      </c>
      <c r="AN79" s="238">
        <v>0.45813338459154279</v>
      </c>
      <c r="AO79" s="238">
        <v>0.47709281708937801</v>
      </c>
      <c r="AP79" s="238">
        <v>0.57293167844609294</v>
      </c>
    </row>
    <row r="80" spans="1:42" x14ac:dyDescent="0.2">
      <c r="A80" s="100" t="s">
        <v>69</v>
      </c>
      <c r="B80" s="37" t="s">
        <v>40</v>
      </c>
      <c r="C80" s="37" t="s">
        <v>40</v>
      </c>
      <c r="D80" s="37" t="s">
        <v>40</v>
      </c>
      <c r="E80" s="37" t="s">
        <v>40</v>
      </c>
      <c r="F80" s="37" t="s">
        <v>40</v>
      </c>
      <c r="G80" s="37" t="s">
        <v>40</v>
      </c>
      <c r="H80" s="37" t="s">
        <v>40</v>
      </c>
      <c r="I80" s="37" t="s">
        <v>40</v>
      </c>
      <c r="J80" s="37" t="s">
        <v>40</v>
      </c>
      <c r="K80" s="37" t="s">
        <v>40</v>
      </c>
      <c r="L80" s="37" t="s">
        <v>40</v>
      </c>
      <c r="M80" s="37" t="s">
        <v>40</v>
      </c>
      <c r="N80" s="37" t="s">
        <v>40</v>
      </c>
      <c r="O80" s="37" t="s">
        <v>40</v>
      </c>
      <c r="P80" s="37" t="s">
        <v>40</v>
      </c>
      <c r="Q80" s="37" t="s">
        <v>40</v>
      </c>
      <c r="R80" s="37" t="s">
        <v>40</v>
      </c>
      <c r="S80" s="37" t="s">
        <v>40</v>
      </c>
      <c r="T80" s="37">
        <v>1.5213347684766723E-2</v>
      </c>
      <c r="U80" s="37">
        <v>1.5828482447430348E-2</v>
      </c>
      <c r="V80" s="37">
        <v>1.5126613375167148E-2</v>
      </c>
      <c r="W80" s="37">
        <v>1.4951227837827192E-2</v>
      </c>
      <c r="X80" s="37">
        <v>1.392385262261997E-2</v>
      </c>
      <c r="Y80" s="37">
        <v>1.2224873469939977E-2</v>
      </c>
      <c r="Z80" s="37">
        <v>1.1448545831356459E-2</v>
      </c>
      <c r="AA80" s="37">
        <v>1.0763003857030218E-2</v>
      </c>
      <c r="AB80" s="37">
        <v>9.5926660628319824E-3</v>
      </c>
      <c r="AC80" s="37">
        <v>7.7598086627410591E-3</v>
      </c>
      <c r="AD80" s="37">
        <v>8.1976493498796665E-3</v>
      </c>
      <c r="AE80" s="37">
        <v>7.2106394612548273E-3</v>
      </c>
      <c r="AF80" s="37">
        <v>5.6790637200284421E-3</v>
      </c>
      <c r="AG80" s="37">
        <v>6.4150481546667226E-3</v>
      </c>
      <c r="AH80" s="37">
        <v>6.5636360115105862E-3</v>
      </c>
      <c r="AI80" s="37">
        <v>6.3805084544302903E-3</v>
      </c>
      <c r="AJ80" s="37">
        <v>5.4010334067990749E-3</v>
      </c>
      <c r="AK80" s="37">
        <v>5.179593705016341E-3</v>
      </c>
      <c r="AL80" s="37">
        <v>6.9690596179442146E-3</v>
      </c>
      <c r="AM80" s="37">
        <v>7.5300448863398336E-3</v>
      </c>
      <c r="AN80" s="37">
        <v>7.7353162033934981E-3</v>
      </c>
      <c r="AO80" s="37">
        <v>7.5688169319788308E-3</v>
      </c>
      <c r="AP80" s="37">
        <v>8.0783510734346239E-3</v>
      </c>
    </row>
    <row r="81" spans="1:42" x14ac:dyDescent="0.2">
      <c r="A81" s="101"/>
      <c r="B81" s="54"/>
      <c r="C81" s="54"/>
      <c r="D81" s="54"/>
      <c r="E81" s="54"/>
      <c r="F81" s="54"/>
      <c r="G81" s="54"/>
      <c r="H81" s="54"/>
      <c r="I81" s="54"/>
      <c r="J81" s="54"/>
      <c r="K81" s="54"/>
      <c r="L81" s="54"/>
      <c r="M81" s="54"/>
      <c r="N81" s="54"/>
      <c r="O81" s="54"/>
      <c r="P81" s="54"/>
      <c r="Q81" s="54"/>
      <c r="R81" s="54"/>
      <c r="S81" s="54"/>
      <c r="T81" s="54"/>
      <c r="U81" s="54"/>
      <c r="V81" s="54"/>
      <c r="W81" s="54"/>
      <c r="X81" s="54"/>
      <c r="Y81" s="54"/>
      <c r="Z81" s="54"/>
      <c r="AA81" s="54"/>
      <c r="AB81" s="54"/>
      <c r="AC81" s="54"/>
      <c r="AD81" s="54"/>
      <c r="AE81" s="54"/>
      <c r="AF81" s="54"/>
      <c r="AG81" s="54"/>
      <c r="AH81" s="54"/>
      <c r="AI81" s="54"/>
      <c r="AJ81" s="54"/>
      <c r="AK81" s="54"/>
      <c r="AL81" s="54"/>
      <c r="AM81" s="54"/>
      <c r="AN81" s="54"/>
      <c r="AO81" s="54"/>
      <c r="AP81" s="54"/>
    </row>
    <row r="82" spans="1:42" x14ac:dyDescent="0.2">
      <c r="A82" s="94" t="s">
        <v>277</v>
      </c>
      <c r="B82" s="45"/>
      <c r="C82" s="44"/>
      <c r="D82" s="45"/>
      <c r="E82" s="45"/>
      <c r="F82" s="45"/>
      <c r="G82" s="44"/>
      <c r="H82" s="45"/>
      <c r="I82" s="45"/>
      <c r="J82" s="45"/>
      <c r="K82" s="44"/>
      <c r="L82" s="45"/>
      <c r="M82" s="45"/>
      <c r="N82" s="45"/>
      <c r="O82" s="45"/>
      <c r="P82" s="45"/>
      <c r="Q82" s="45"/>
      <c r="R82" s="45"/>
      <c r="S82" s="45"/>
      <c r="T82" s="45"/>
      <c r="U82" s="45"/>
      <c r="V82" s="45"/>
      <c r="W82" s="45"/>
      <c r="X82" s="45"/>
      <c r="Y82" s="45"/>
      <c r="Z82" s="45"/>
      <c r="AA82" s="45"/>
      <c r="AB82" s="45"/>
      <c r="AC82" s="45"/>
      <c r="AD82" s="45"/>
      <c r="AE82" s="45"/>
      <c r="AF82" s="45"/>
      <c r="AG82" s="45"/>
      <c r="AH82" s="45"/>
      <c r="AI82" s="45"/>
      <c r="AJ82" s="45"/>
      <c r="AK82" s="45"/>
      <c r="AL82" s="45"/>
      <c r="AM82" s="45"/>
      <c r="AN82" s="45"/>
      <c r="AO82" s="45"/>
      <c r="AP82" s="45"/>
    </row>
    <row r="83" spans="1:42" x14ac:dyDescent="0.2">
      <c r="A83" s="76" t="s">
        <v>74</v>
      </c>
      <c r="B83" s="241" t="s">
        <v>40</v>
      </c>
      <c r="C83" s="240" t="s">
        <v>40</v>
      </c>
      <c r="D83" s="240" t="s">
        <v>40</v>
      </c>
      <c r="E83" s="240" t="s">
        <v>40</v>
      </c>
      <c r="F83" s="240" t="s">
        <v>40</v>
      </c>
      <c r="G83" s="240" t="s">
        <v>40</v>
      </c>
      <c r="H83" s="240" t="s">
        <v>40</v>
      </c>
      <c r="I83" s="240" t="s">
        <v>40</v>
      </c>
      <c r="J83" s="240" t="s">
        <v>40</v>
      </c>
      <c r="K83" s="240" t="s">
        <v>40</v>
      </c>
      <c r="L83" s="240" t="s">
        <v>40</v>
      </c>
      <c r="M83" s="240" t="s">
        <v>40</v>
      </c>
      <c r="N83" s="240" t="s">
        <v>40</v>
      </c>
      <c r="O83" s="240" t="s">
        <v>40</v>
      </c>
      <c r="P83" s="240" t="s">
        <v>40</v>
      </c>
      <c r="Q83" s="240" t="s">
        <v>40</v>
      </c>
      <c r="R83" s="240" t="s">
        <v>40</v>
      </c>
      <c r="S83" s="240" t="s">
        <v>40</v>
      </c>
      <c r="T83" s="240" t="s">
        <v>40</v>
      </c>
      <c r="U83" s="240" t="s">
        <v>40</v>
      </c>
      <c r="V83" s="240" t="s">
        <v>40</v>
      </c>
      <c r="W83" s="240" t="s">
        <v>40</v>
      </c>
      <c r="X83" s="240" t="s">
        <v>40</v>
      </c>
      <c r="Y83" s="240">
        <v>1334.2931017000035</v>
      </c>
      <c r="Z83" s="240">
        <v>1356.2589457600084</v>
      </c>
      <c r="AA83" s="240">
        <v>1334.0838019900061</v>
      </c>
      <c r="AB83" s="240">
        <v>1218.3850518200002</v>
      </c>
      <c r="AC83" s="240">
        <v>1138.749504480011</v>
      </c>
      <c r="AD83" s="240">
        <v>1018.1121071399938</v>
      </c>
      <c r="AE83" s="241" t="s">
        <v>40</v>
      </c>
      <c r="AF83" s="241" t="s">
        <v>40</v>
      </c>
      <c r="AG83" s="241" t="s">
        <v>40</v>
      </c>
      <c r="AH83" s="241" t="s">
        <v>40</v>
      </c>
      <c r="AI83" s="241" t="s">
        <v>40</v>
      </c>
      <c r="AJ83" s="241" t="s">
        <v>40</v>
      </c>
      <c r="AK83" s="241" t="s">
        <v>40</v>
      </c>
      <c r="AL83" s="241" t="s">
        <v>40</v>
      </c>
      <c r="AM83" s="241" t="s">
        <v>40</v>
      </c>
      <c r="AN83" s="241" t="s">
        <v>40</v>
      </c>
      <c r="AO83" s="241" t="s">
        <v>40</v>
      </c>
      <c r="AP83" s="241" t="s">
        <v>40</v>
      </c>
    </row>
    <row r="84" spans="1:42" x14ac:dyDescent="0.2">
      <c r="A84" s="76" t="s">
        <v>66</v>
      </c>
      <c r="B84" s="240" t="s">
        <v>40</v>
      </c>
      <c r="C84" s="240" t="s">
        <v>40</v>
      </c>
      <c r="D84" s="240" t="s">
        <v>40</v>
      </c>
      <c r="E84" s="240" t="s">
        <v>40</v>
      </c>
      <c r="F84" s="240" t="s">
        <v>40</v>
      </c>
      <c r="G84" s="240" t="s">
        <v>40</v>
      </c>
      <c r="H84" s="240" t="s">
        <v>40</v>
      </c>
      <c r="I84" s="240" t="s">
        <v>40</v>
      </c>
      <c r="J84" s="240" t="s">
        <v>40</v>
      </c>
      <c r="K84" s="240" t="s">
        <v>40</v>
      </c>
      <c r="L84" s="240" t="s">
        <v>40</v>
      </c>
      <c r="M84" s="240" t="s">
        <v>40</v>
      </c>
      <c r="N84" s="240" t="s">
        <v>40</v>
      </c>
      <c r="O84" s="240" t="s">
        <v>40</v>
      </c>
      <c r="P84" s="240" t="s">
        <v>40</v>
      </c>
      <c r="Q84" s="240" t="s">
        <v>40</v>
      </c>
      <c r="R84" s="240" t="s">
        <v>40</v>
      </c>
      <c r="S84" s="240" t="s">
        <v>40</v>
      </c>
      <c r="T84" s="240" t="s">
        <v>40</v>
      </c>
      <c r="U84" s="240" t="s">
        <v>40</v>
      </c>
      <c r="V84" s="240" t="s">
        <v>40</v>
      </c>
      <c r="W84" s="240" t="s">
        <v>40</v>
      </c>
      <c r="X84" s="240" t="s">
        <v>40</v>
      </c>
      <c r="Y84" s="240">
        <v>9.8342523659261953</v>
      </c>
      <c r="Z84" s="240">
        <v>8.9313607987920349</v>
      </c>
      <c r="AA84" s="240">
        <v>8.5676129508830563</v>
      </c>
      <c r="AB84" s="240">
        <v>15.912208240000135</v>
      </c>
      <c r="AC84" s="240">
        <v>15.46546424999991</v>
      </c>
      <c r="AD84" s="240">
        <v>14.805346019999879</v>
      </c>
      <c r="AE84" s="240" t="s">
        <v>40</v>
      </c>
      <c r="AF84" s="240" t="s">
        <v>40</v>
      </c>
      <c r="AG84" s="240" t="s">
        <v>40</v>
      </c>
      <c r="AH84" s="240" t="s">
        <v>40</v>
      </c>
      <c r="AI84" s="240" t="s">
        <v>40</v>
      </c>
      <c r="AJ84" s="240" t="s">
        <v>40</v>
      </c>
      <c r="AK84" s="240" t="s">
        <v>40</v>
      </c>
      <c r="AL84" s="240" t="s">
        <v>40</v>
      </c>
      <c r="AM84" s="240" t="s">
        <v>40</v>
      </c>
      <c r="AN84" s="240" t="s">
        <v>40</v>
      </c>
      <c r="AO84" s="240" t="s">
        <v>40</v>
      </c>
      <c r="AP84" s="240" t="s">
        <v>40</v>
      </c>
    </row>
    <row r="85" spans="1:42" x14ac:dyDescent="0.2">
      <c r="A85" s="76" t="s">
        <v>67</v>
      </c>
      <c r="B85" s="240" t="s">
        <v>40</v>
      </c>
      <c r="C85" s="240" t="s">
        <v>40</v>
      </c>
      <c r="D85" s="240" t="s">
        <v>40</v>
      </c>
      <c r="E85" s="240" t="s">
        <v>40</v>
      </c>
      <c r="F85" s="240" t="s">
        <v>40</v>
      </c>
      <c r="G85" s="240" t="s">
        <v>40</v>
      </c>
      <c r="H85" s="240" t="s">
        <v>40</v>
      </c>
      <c r="I85" s="240" t="s">
        <v>40</v>
      </c>
      <c r="J85" s="240" t="s">
        <v>40</v>
      </c>
      <c r="K85" s="240" t="s">
        <v>40</v>
      </c>
      <c r="L85" s="240" t="s">
        <v>40</v>
      </c>
      <c r="M85" s="240" t="s">
        <v>40</v>
      </c>
      <c r="N85" s="240" t="s">
        <v>40</v>
      </c>
      <c r="O85" s="240" t="s">
        <v>40</v>
      </c>
      <c r="P85" s="240" t="s">
        <v>40</v>
      </c>
      <c r="Q85" s="240" t="s">
        <v>40</v>
      </c>
      <c r="R85" s="240" t="s">
        <v>40</v>
      </c>
      <c r="S85" s="240" t="s">
        <v>40</v>
      </c>
      <c r="T85" s="240" t="s">
        <v>40</v>
      </c>
      <c r="U85" s="240" t="s">
        <v>40</v>
      </c>
      <c r="V85" s="240" t="s">
        <v>40</v>
      </c>
      <c r="W85" s="240" t="s">
        <v>40</v>
      </c>
      <c r="X85" s="240" t="s">
        <v>40</v>
      </c>
      <c r="Y85" s="240">
        <v>19.332916650000076</v>
      </c>
      <c r="Z85" s="240">
        <v>20.041747349999998</v>
      </c>
      <c r="AA85" s="240">
        <v>21.54809959</v>
      </c>
      <c r="AB85" s="240">
        <v>23.632746169999997</v>
      </c>
      <c r="AC85" s="240">
        <v>24.313239819999936</v>
      </c>
      <c r="AD85" s="240">
        <v>22.522408449999979</v>
      </c>
      <c r="AE85" s="240" t="s">
        <v>40</v>
      </c>
      <c r="AF85" s="240" t="s">
        <v>40</v>
      </c>
      <c r="AG85" s="240" t="s">
        <v>40</v>
      </c>
      <c r="AH85" s="240" t="s">
        <v>40</v>
      </c>
      <c r="AI85" s="240" t="s">
        <v>40</v>
      </c>
      <c r="AJ85" s="240" t="s">
        <v>40</v>
      </c>
      <c r="AK85" s="240" t="s">
        <v>40</v>
      </c>
      <c r="AL85" s="240" t="s">
        <v>40</v>
      </c>
      <c r="AM85" s="240" t="s">
        <v>40</v>
      </c>
      <c r="AN85" s="240" t="s">
        <v>40</v>
      </c>
      <c r="AO85" s="240" t="s">
        <v>40</v>
      </c>
      <c r="AP85" s="240" t="s">
        <v>40</v>
      </c>
    </row>
    <row r="86" spans="1:42" ht="2.25" customHeight="1" x14ac:dyDescent="0.2">
      <c r="A86" s="76"/>
      <c r="B86" s="239" t="s">
        <v>40</v>
      </c>
      <c r="C86" s="239" t="s">
        <v>40</v>
      </c>
      <c r="D86" s="239" t="s">
        <v>40</v>
      </c>
      <c r="E86" s="239" t="s">
        <v>40</v>
      </c>
      <c r="F86" s="239" t="s">
        <v>40</v>
      </c>
      <c r="G86" s="239" t="s">
        <v>40</v>
      </c>
      <c r="H86" s="239" t="s">
        <v>40</v>
      </c>
      <c r="I86" s="239" t="s">
        <v>40</v>
      </c>
      <c r="J86" s="239" t="s">
        <v>40</v>
      </c>
      <c r="K86" s="239" t="s">
        <v>40</v>
      </c>
      <c r="L86" s="239" t="s">
        <v>40</v>
      </c>
      <c r="M86" s="239" t="s">
        <v>40</v>
      </c>
      <c r="N86" s="239" t="s">
        <v>40</v>
      </c>
      <c r="O86" s="239" t="s">
        <v>40</v>
      </c>
      <c r="P86" s="239" t="s">
        <v>40</v>
      </c>
      <c r="Q86" s="239" t="s">
        <v>40</v>
      </c>
      <c r="R86" s="239" t="s">
        <v>40</v>
      </c>
      <c r="S86" s="239" t="s">
        <v>40</v>
      </c>
      <c r="T86" s="239" t="s">
        <v>40</v>
      </c>
      <c r="U86" s="239" t="s">
        <v>40</v>
      </c>
      <c r="V86" s="239" t="s">
        <v>40</v>
      </c>
      <c r="W86" s="239" t="s">
        <v>40</v>
      </c>
      <c r="X86" s="239" t="s">
        <v>40</v>
      </c>
      <c r="Y86" s="239" t="s">
        <v>256</v>
      </c>
      <c r="Z86" s="239" t="s">
        <v>256</v>
      </c>
      <c r="AA86" s="239" t="s">
        <v>256</v>
      </c>
      <c r="AB86" s="239" t="s">
        <v>256</v>
      </c>
      <c r="AC86" s="239" t="s">
        <v>256</v>
      </c>
      <c r="AD86" s="239" t="s">
        <v>256</v>
      </c>
      <c r="AE86" s="239" t="s">
        <v>40</v>
      </c>
      <c r="AF86" s="239" t="s">
        <v>40</v>
      </c>
      <c r="AG86" s="239" t="s">
        <v>40</v>
      </c>
      <c r="AH86" s="239" t="s">
        <v>40</v>
      </c>
      <c r="AI86" s="239" t="s">
        <v>40</v>
      </c>
      <c r="AJ86" s="239" t="s">
        <v>40</v>
      </c>
      <c r="AK86" s="239" t="s">
        <v>40</v>
      </c>
      <c r="AL86" s="239" t="s">
        <v>40</v>
      </c>
      <c r="AM86" s="239" t="s">
        <v>40</v>
      </c>
      <c r="AN86" s="239" t="s">
        <v>40</v>
      </c>
      <c r="AO86" s="239" t="s">
        <v>40</v>
      </c>
      <c r="AP86" s="239" t="s">
        <v>40</v>
      </c>
    </row>
    <row r="87" spans="1:42" x14ac:dyDescent="0.2">
      <c r="A87" s="76" t="s">
        <v>68</v>
      </c>
      <c r="B87" s="238" t="s">
        <v>40</v>
      </c>
      <c r="C87" s="238" t="s">
        <v>40</v>
      </c>
      <c r="D87" s="238" t="s">
        <v>40</v>
      </c>
      <c r="E87" s="238" t="s">
        <v>40</v>
      </c>
      <c r="F87" s="238" t="s">
        <v>40</v>
      </c>
      <c r="G87" s="238" t="s">
        <v>40</v>
      </c>
      <c r="H87" s="238" t="s">
        <v>40</v>
      </c>
      <c r="I87" s="238" t="s">
        <v>40</v>
      </c>
      <c r="J87" s="238" t="s">
        <v>40</v>
      </c>
      <c r="K87" s="238" t="s">
        <v>40</v>
      </c>
      <c r="L87" s="238" t="s">
        <v>40</v>
      </c>
      <c r="M87" s="238" t="s">
        <v>40</v>
      </c>
      <c r="N87" s="238" t="s">
        <v>40</v>
      </c>
      <c r="O87" s="238" t="s">
        <v>40</v>
      </c>
      <c r="P87" s="238" t="s">
        <v>40</v>
      </c>
      <c r="Q87" s="238" t="s">
        <v>40</v>
      </c>
      <c r="R87" s="238" t="s">
        <v>40</v>
      </c>
      <c r="S87" s="238" t="s">
        <v>40</v>
      </c>
      <c r="T87" s="238" t="s">
        <v>40</v>
      </c>
      <c r="U87" s="238" t="s">
        <v>40</v>
      </c>
      <c r="V87" s="238" t="s">
        <v>40</v>
      </c>
      <c r="W87" s="238" t="s">
        <v>40</v>
      </c>
      <c r="X87" s="238" t="s">
        <v>40</v>
      </c>
      <c r="Y87" s="238">
        <v>7.96644928377723E-4</v>
      </c>
      <c r="Z87" s="238">
        <v>4.1689777114169553E-2</v>
      </c>
      <c r="AA87" s="238">
        <v>7.4914172512416166E-2</v>
      </c>
      <c r="AB87" s="238">
        <v>0.16185898509144903</v>
      </c>
      <c r="AC87" s="238">
        <v>0.17359470277293509</v>
      </c>
      <c r="AD87" s="238">
        <v>0.1956310418480143</v>
      </c>
      <c r="AE87" s="238" t="s">
        <v>40</v>
      </c>
      <c r="AF87" s="238" t="s">
        <v>40</v>
      </c>
      <c r="AG87" s="238" t="s">
        <v>40</v>
      </c>
      <c r="AH87" s="238" t="s">
        <v>40</v>
      </c>
      <c r="AI87" s="238" t="s">
        <v>40</v>
      </c>
      <c r="AJ87" s="238" t="s">
        <v>40</v>
      </c>
      <c r="AK87" s="238" t="s">
        <v>40</v>
      </c>
      <c r="AL87" s="238" t="s">
        <v>40</v>
      </c>
      <c r="AM87" s="238" t="s">
        <v>40</v>
      </c>
      <c r="AN87" s="238" t="s">
        <v>40</v>
      </c>
      <c r="AO87" s="238" t="s">
        <v>40</v>
      </c>
      <c r="AP87" s="238" t="s">
        <v>40</v>
      </c>
    </row>
    <row r="88" spans="1:42" x14ac:dyDescent="0.2">
      <c r="A88" s="100" t="s">
        <v>69</v>
      </c>
      <c r="B88" s="37" t="s">
        <v>40</v>
      </c>
      <c r="C88" s="37" t="s">
        <v>40</v>
      </c>
      <c r="D88" s="37" t="s">
        <v>40</v>
      </c>
      <c r="E88" s="37" t="s">
        <v>40</v>
      </c>
      <c r="F88" s="37" t="s">
        <v>40</v>
      </c>
      <c r="G88" s="37" t="s">
        <v>40</v>
      </c>
      <c r="H88" s="37" t="s">
        <v>40</v>
      </c>
      <c r="I88" s="37" t="s">
        <v>40</v>
      </c>
      <c r="J88" s="37" t="s">
        <v>40</v>
      </c>
      <c r="K88" s="37" t="s">
        <v>40</v>
      </c>
      <c r="L88" s="37" t="s">
        <v>40</v>
      </c>
      <c r="M88" s="37" t="s">
        <v>40</v>
      </c>
      <c r="N88" s="37" t="s">
        <v>40</v>
      </c>
      <c r="O88" s="37" t="s">
        <v>40</v>
      </c>
      <c r="P88" s="37" t="s">
        <v>40</v>
      </c>
      <c r="Q88" s="37" t="s">
        <v>40</v>
      </c>
      <c r="R88" s="37" t="s">
        <v>40</v>
      </c>
      <c r="S88" s="37" t="s">
        <v>40</v>
      </c>
      <c r="T88" s="37" t="s">
        <v>40</v>
      </c>
      <c r="U88" s="37" t="s">
        <v>40</v>
      </c>
      <c r="V88" s="37" t="s">
        <v>40</v>
      </c>
      <c r="W88" s="37" t="s">
        <v>40</v>
      </c>
      <c r="X88" s="37" t="s">
        <v>40</v>
      </c>
      <c r="Y88" s="37">
        <v>1.4489257739074187E-2</v>
      </c>
      <c r="Z88" s="37">
        <v>1.4777227765136828E-2</v>
      </c>
      <c r="AA88" s="37">
        <v>1.6151983524466344E-2</v>
      </c>
      <c r="AB88" s="37">
        <v>1.9396779478456222E-2</v>
      </c>
      <c r="AC88" s="37">
        <v>2.1350823622182064E-2</v>
      </c>
      <c r="AD88" s="37">
        <v>2.2121737176142898E-2</v>
      </c>
      <c r="AE88" s="37" t="s">
        <v>40</v>
      </c>
      <c r="AF88" s="37" t="s">
        <v>40</v>
      </c>
      <c r="AG88" s="37" t="s">
        <v>40</v>
      </c>
      <c r="AH88" s="37" t="s">
        <v>40</v>
      </c>
      <c r="AI88" s="37" t="s">
        <v>40</v>
      </c>
      <c r="AJ88" s="37" t="s">
        <v>40</v>
      </c>
      <c r="AK88" s="37" t="s">
        <v>40</v>
      </c>
      <c r="AL88" s="37" t="s">
        <v>40</v>
      </c>
      <c r="AM88" s="37" t="s">
        <v>40</v>
      </c>
      <c r="AN88" s="37" t="s">
        <v>40</v>
      </c>
      <c r="AO88" s="37" t="s">
        <v>40</v>
      </c>
      <c r="AP88" s="37" t="s">
        <v>40</v>
      </c>
    </row>
    <row r="89" spans="1:42" x14ac:dyDescent="0.2">
      <c r="A89" s="83"/>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row>
    <row r="90" spans="1:42" x14ac:dyDescent="0.2">
      <c r="A90" s="264" t="s">
        <v>76</v>
      </c>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row>
    <row r="91" spans="1:42" x14ac:dyDescent="0.2">
      <c r="A91" s="83"/>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row>
    <row r="92" spans="1:42" x14ac:dyDescent="0.2">
      <c r="A92" s="83"/>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row>
    <row r="93" spans="1:42" s="41" customFormat="1" ht="18.75" customHeight="1" x14ac:dyDescent="0.2">
      <c r="A93" s="91" t="s">
        <v>77</v>
      </c>
      <c r="B93" s="92" t="s">
        <v>14</v>
      </c>
      <c r="C93" s="92" t="s">
        <v>15</v>
      </c>
      <c r="D93" s="92" t="s">
        <v>16</v>
      </c>
      <c r="E93" s="92" t="s">
        <v>17</v>
      </c>
      <c r="F93" s="92" t="s">
        <v>18</v>
      </c>
      <c r="G93" s="92" t="s">
        <v>19</v>
      </c>
      <c r="H93" s="92" t="s">
        <v>20</v>
      </c>
      <c r="I93" s="92" t="s">
        <v>21</v>
      </c>
      <c r="J93" s="92" t="s">
        <v>22</v>
      </c>
      <c r="K93" s="92" t="s">
        <v>23</v>
      </c>
      <c r="L93" s="92" t="s">
        <v>24</v>
      </c>
      <c r="M93" s="93" t="s">
        <v>39</v>
      </c>
      <c r="N93" s="93" t="s">
        <v>41</v>
      </c>
      <c r="O93" s="93" t="s">
        <v>43</v>
      </c>
      <c r="P93" s="93" t="s">
        <v>109</v>
      </c>
      <c r="Q93" s="93" t="s">
        <v>112</v>
      </c>
      <c r="R93" s="93" t="s">
        <v>117</v>
      </c>
      <c r="S93" s="93" t="s">
        <v>119</v>
      </c>
      <c r="T93" s="93" t="s">
        <v>134</v>
      </c>
      <c r="U93" s="93" t="s">
        <v>239</v>
      </c>
      <c r="V93" s="93" t="s">
        <v>254</v>
      </c>
      <c r="W93" s="93" t="s">
        <v>258</v>
      </c>
      <c r="X93" s="93" t="s">
        <v>260</v>
      </c>
      <c r="Y93" s="93" t="s">
        <v>274</v>
      </c>
      <c r="Z93" s="93" t="s">
        <v>280</v>
      </c>
      <c r="AA93" s="93" t="s">
        <v>301</v>
      </c>
      <c r="AB93" s="93" t="s">
        <v>304</v>
      </c>
      <c r="AC93" s="93" t="s">
        <v>309</v>
      </c>
      <c r="AD93" s="93" t="s">
        <v>314</v>
      </c>
      <c r="AE93" s="93" t="s">
        <v>321</v>
      </c>
      <c r="AF93" s="93" t="s">
        <v>349</v>
      </c>
      <c r="AG93" s="93" t="s">
        <v>360</v>
      </c>
      <c r="AH93" s="93" t="s">
        <v>362</v>
      </c>
      <c r="AI93" s="93" t="s">
        <v>367</v>
      </c>
      <c r="AJ93" s="93" t="s">
        <v>368</v>
      </c>
      <c r="AK93" s="93" t="s">
        <v>372</v>
      </c>
      <c r="AL93" s="93" t="s">
        <v>376</v>
      </c>
      <c r="AM93" s="93" t="s">
        <v>380</v>
      </c>
      <c r="AN93" s="93" t="s">
        <v>386</v>
      </c>
      <c r="AO93" s="93" t="s">
        <v>391</v>
      </c>
      <c r="AP93" s="93" t="s">
        <v>396</v>
      </c>
    </row>
    <row r="94" spans="1:42" s="16" customFormat="1" x14ac:dyDescent="0.2">
      <c r="A94" s="94" t="s">
        <v>78</v>
      </c>
      <c r="B94" s="95">
        <v>0</v>
      </c>
      <c r="C94" s="35">
        <v>0</v>
      </c>
      <c r="D94" s="95">
        <v>0</v>
      </c>
      <c r="E94" s="95">
        <v>0</v>
      </c>
      <c r="F94" s="95">
        <v>0</v>
      </c>
      <c r="G94" s="35">
        <v>0</v>
      </c>
      <c r="H94" s="95">
        <v>0</v>
      </c>
      <c r="I94" s="95">
        <v>0</v>
      </c>
      <c r="J94" s="95">
        <v>0</v>
      </c>
      <c r="K94" s="35">
        <v>0</v>
      </c>
      <c r="L94" s="95"/>
      <c r="M94" s="95"/>
      <c r="N94" s="95"/>
      <c r="O94" s="95"/>
      <c r="P94" s="95"/>
      <c r="Q94" s="95"/>
      <c r="R94" s="95"/>
      <c r="S94" s="95"/>
      <c r="T94" s="95"/>
      <c r="U94" s="95"/>
      <c r="V94" s="95"/>
      <c r="W94" s="95"/>
      <c r="X94" s="95"/>
      <c r="Y94" s="95"/>
      <c r="Z94" s="95"/>
      <c r="AA94" s="95"/>
      <c r="AB94" s="95"/>
      <c r="AC94" s="95"/>
      <c r="AD94" s="95"/>
      <c r="AE94" s="95"/>
      <c r="AF94" s="95"/>
      <c r="AG94" s="95"/>
      <c r="AH94" s="95"/>
      <c r="AI94" s="95"/>
      <c r="AJ94" s="95"/>
      <c r="AK94" s="95"/>
      <c r="AL94" s="95"/>
      <c r="AM94" s="95"/>
      <c r="AN94" s="95"/>
      <c r="AO94" s="95"/>
      <c r="AP94" s="95"/>
    </row>
    <row r="95" spans="1:42" x14ac:dyDescent="0.2">
      <c r="A95" s="76" t="s">
        <v>74</v>
      </c>
      <c r="B95" s="54">
        <v>3126.1851525266002</v>
      </c>
      <c r="C95" s="46">
        <v>3125.0544353654</v>
      </c>
      <c r="D95" s="54">
        <v>3192.5957912444001</v>
      </c>
      <c r="E95" s="54">
        <v>3260.4852471576</v>
      </c>
      <c r="F95" s="54">
        <v>3329.4273031862999</v>
      </c>
      <c r="G95" s="46">
        <v>3410.6505272934</v>
      </c>
      <c r="H95" s="54">
        <v>3470.5957932937999</v>
      </c>
      <c r="I95" s="54">
        <v>3516.7469867904001</v>
      </c>
      <c r="J95" s="54">
        <v>3589.0413545554002</v>
      </c>
      <c r="K95" s="46">
        <v>3664.5048179974001</v>
      </c>
      <c r="L95" s="54">
        <v>3726.5197175516996</v>
      </c>
      <c r="M95" s="54">
        <v>3780.7170577015004</v>
      </c>
      <c r="N95" s="54">
        <v>3842.0685073933</v>
      </c>
      <c r="O95" s="54">
        <v>3931.4789964667998</v>
      </c>
      <c r="P95" s="54">
        <v>4013.4431781378698</v>
      </c>
      <c r="Q95" s="54">
        <v>4016.04054289955</v>
      </c>
      <c r="R95" s="54">
        <v>4002.5711868170702</v>
      </c>
      <c r="S95" s="54">
        <v>4119.3676245275601</v>
      </c>
      <c r="T95" s="54">
        <v>5029.6528729594702</v>
      </c>
      <c r="U95" s="54">
        <v>5126.62639438516</v>
      </c>
      <c r="V95" s="54">
        <v>5304.7425603772299</v>
      </c>
      <c r="W95" s="54">
        <v>5487.3833080708609</v>
      </c>
      <c r="X95" s="54">
        <v>5621.0600374773185</v>
      </c>
      <c r="Y95" s="54">
        <v>6242.0949858353224</v>
      </c>
      <c r="Z95" s="54">
        <v>6444.0627453398329</v>
      </c>
      <c r="AA95" s="54">
        <v>6635.4416866584052</v>
      </c>
      <c r="AB95" s="54">
        <v>6743.6204721137201</v>
      </c>
      <c r="AC95" s="54">
        <v>6851.0353999999998</v>
      </c>
      <c r="AD95" s="54">
        <v>6945.8887673592772</v>
      </c>
      <c r="AE95" s="54">
        <v>7107.2221886676552</v>
      </c>
      <c r="AF95" s="54">
        <v>7235.3081520473397</v>
      </c>
      <c r="AG95" s="54">
        <v>7394.7994832022705</v>
      </c>
      <c r="AH95" s="54">
        <v>7632.5385127538511</v>
      </c>
      <c r="AI95" s="54">
        <v>8469.1684094266948</v>
      </c>
      <c r="AJ95" s="54">
        <v>8735.0480198285877</v>
      </c>
      <c r="AK95" s="54">
        <v>9023.4311690664799</v>
      </c>
      <c r="AL95" s="54">
        <v>9348.1157592024247</v>
      </c>
      <c r="AM95" s="54">
        <v>9667.6675072689141</v>
      </c>
      <c r="AN95" s="54">
        <v>9992.4402966192683</v>
      </c>
      <c r="AO95" s="54">
        <v>10288.12530175079</v>
      </c>
      <c r="AP95" s="54">
        <v>10573.285662940316</v>
      </c>
    </row>
    <row r="96" spans="1:42" x14ac:dyDescent="0.2">
      <c r="A96" s="102" t="s">
        <v>79</v>
      </c>
      <c r="B96" s="54">
        <v>1536.7949710517</v>
      </c>
      <c r="C96" s="46">
        <v>1539.5977283246</v>
      </c>
      <c r="D96" s="54">
        <v>1570.5218798815999</v>
      </c>
      <c r="E96" s="54">
        <v>1591.0739384019</v>
      </c>
      <c r="F96" s="54">
        <v>1611.3773530178</v>
      </c>
      <c r="G96" s="46">
        <v>1664.1751488943999</v>
      </c>
      <c r="H96" s="54">
        <v>1700.5412483115001</v>
      </c>
      <c r="I96" s="54">
        <v>1716.2909933859</v>
      </c>
      <c r="J96" s="54">
        <v>1742.6591603381</v>
      </c>
      <c r="K96" s="46">
        <v>1786.3410372053002</v>
      </c>
      <c r="L96" s="54">
        <v>1823.1662988220999</v>
      </c>
      <c r="M96" s="54">
        <v>1850.5931697111</v>
      </c>
      <c r="N96" s="54">
        <v>1878.0215316541</v>
      </c>
      <c r="O96" s="54">
        <v>1937.5649621677001</v>
      </c>
      <c r="P96" s="54">
        <v>1961.33352651268</v>
      </c>
      <c r="Q96" s="54">
        <v>1927.0176890815699</v>
      </c>
      <c r="R96" s="54">
        <v>1880.00661003759</v>
      </c>
      <c r="S96" s="54">
        <v>1931.1061612385099</v>
      </c>
      <c r="T96" s="54">
        <v>2300.4847943525901</v>
      </c>
      <c r="U96" s="54">
        <v>2310.6170293580899</v>
      </c>
      <c r="V96" s="54">
        <v>2340.4324551549803</v>
      </c>
      <c r="W96" s="54">
        <v>2409.0653521279201</v>
      </c>
      <c r="X96" s="54">
        <v>2426.5238601858459</v>
      </c>
      <c r="Y96" s="54">
        <v>2667.4738026569339</v>
      </c>
      <c r="Z96" s="54">
        <v>2705.1960646787556</v>
      </c>
      <c r="AA96" s="54">
        <v>2770.4134803948491</v>
      </c>
      <c r="AB96" s="54">
        <v>2811.8478243181185</v>
      </c>
      <c r="AC96" s="54">
        <v>2878.2188729351274</v>
      </c>
      <c r="AD96" s="54">
        <v>2933.2098104209404</v>
      </c>
      <c r="AE96" s="54">
        <v>3046.9079550572392</v>
      </c>
      <c r="AF96" s="54">
        <v>3130.6568714315167</v>
      </c>
      <c r="AG96" s="54">
        <v>3223.3174496597458</v>
      </c>
      <c r="AH96" s="54">
        <v>3381.0483710160242</v>
      </c>
      <c r="AI96" s="54">
        <v>4096.5884337359694</v>
      </c>
      <c r="AJ96" s="54">
        <v>4212.6780072149941</v>
      </c>
      <c r="AK96" s="54">
        <v>4340.3931165578288</v>
      </c>
      <c r="AL96" s="54">
        <v>4471.3862947136095</v>
      </c>
      <c r="AM96" s="54">
        <v>4640.0362580348246</v>
      </c>
      <c r="AN96" s="54">
        <v>4759.1169644622269</v>
      </c>
      <c r="AO96" s="54">
        <v>4889.1484077394225</v>
      </c>
      <c r="AP96" s="54">
        <v>5001.5715603057479</v>
      </c>
    </row>
    <row r="97" spans="1:42" x14ac:dyDescent="0.2">
      <c r="A97" s="102" t="s">
        <v>80</v>
      </c>
      <c r="B97" s="54">
        <v>1589.3901814748999</v>
      </c>
      <c r="C97" s="46">
        <v>1585.4567070408</v>
      </c>
      <c r="D97" s="54">
        <v>1622.0739113627999</v>
      </c>
      <c r="E97" s="54">
        <v>1669.4113087557</v>
      </c>
      <c r="F97" s="54">
        <v>1718.0499501684999</v>
      </c>
      <c r="G97" s="46">
        <v>1746.475378399</v>
      </c>
      <c r="H97" s="54">
        <v>1770.0545449823001</v>
      </c>
      <c r="I97" s="54">
        <v>1800.4559934045001</v>
      </c>
      <c r="J97" s="54">
        <v>1846.3821942172999</v>
      </c>
      <c r="K97" s="46">
        <v>1878.1637807920999</v>
      </c>
      <c r="L97" s="54">
        <v>1903.3534187296</v>
      </c>
      <c r="M97" s="54">
        <v>1930.1238879904001</v>
      </c>
      <c r="N97" s="54">
        <v>1964.0469757392002</v>
      </c>
      <c r="O97" s="54">
        <v>1993.9140342991</v>
      </c>
      <c r="P97" s="54">
        <v>2052.1096516251901</v>
      </c>
      <c r="Q97" s="54">
        <v>2089.0228538179799</v>
      </c>
      <c r="R97" s="54">
        <v>2122.5645767794799</v>
      </c>
      <c r="S97" s="54">
        <v>2188.26146328905</v>
      </c>
      <c r="T97" s="54">
        <v>2729.16807860688</v>
      </c>
      <c r="U97" s="54">
        <v>2816.0093650270701</v>
      </c>
      <c r="V97" s="54">
        <v>2964.3101052222501</v>
      </c>
      <c r="W97" s="54">
        <v>3078.3179559429404</v>
      </c>
      <c r="X97" s="54">
        <v>3194.536177291307</v>
      </c>
      <c r="Y97" s="54">
        <v>3574.6211831781779</v>
      </c>
      <c r="Z97" s="54">
        <v>3738.8666806614069</v>
      </c>
      <c r="AA97" s="54">
        <v>3865.0282062630008</v>
      </c>
      <c r="AB97" s="54">
        <v>3931.7551802628645</v>
      </c>
      <c r="AC97" s="54">
        <v>3972.816517899374</v>
      </c>
      <c r="AD97" s="54">
        <v>4012.6789569381676</v>
      </c>
      <c r="AE97" s="54">
        <v>4060.3142336106739</v>
      </c>
      <c r="AF97" s="54">
        <v>4104.6512806156898</v>
      </c>
      <c r="AG97" s="54">
        <v>4171.4820335423719</v>
      </c>
      <c r="AH97" s="54">
        <v>4251.4901417378796</v>
      </c>
      <c r="AI97" s="54">
        <v>4372.5799756909291</v>
      </c>
      <c r="AJ97" s="54">
        <v>4522.3700126135009</v>
      </c>
      <c r="AK97" s="54">
        <v>4683.0380525087312</v>
      </c>
      <c r="AL97" s="54">
        <v>4876.729464489049</v>
      </c>
      <c r="AM97" s="54">
        <v>5027.6312492341794</v>
      </c>
      <c r="AN97" s="54">
        <v>5233.3233321566022</v>
      </c>
      <c r="AO97" s="54">
        <v>5398.9768940110889</v>
      </c>
      <c r="AP97" s="54">
        <v>5571.7141026341997</v>
      </c>
    </row>
    <row r="98" spans="1:42" x14ac:dyDescent="0.2">
      <c r="A98" s="76" t="s">
        <v>66</v>
      </c>
      <c r="B98" s="54">
        <v>147.31686259214499</v>
      </c>
      <c r="C98" s="46">
        <v>108.23122199226799</v>
      </c>
      <c r="D98" s="54">
        <v>101.08144317395299</v>
      </c>
      <c r="E98" s="54">
        <v>102.811371252092</v>
      </c>
      <c r="F98" s="54">
        <v>101.71496513570101</v>
      </c>
      <c r="G98" s="46">
        <v>103.123134478089</v>
      </c>
      <c r="H98" s="54">
        <v>98.638271255827988</v>
      </c>
      <c r="I98" s="54">
        <v>84.948599917419997</v>
      </c>
      <c r="J98" s="54">
        <v>83.360194830685998</v>
      </c>
      <c r="K98" s="46">
        <v>86.739994829500006</v>
      </c>
      <c r="L98" s="54">
        <v>84.472379587568994</v>
      </c>
      <c r="M98" s="54">
        <v>84.635109908060997</v>
      </c>
      <c r="N98" s="54">
        <v>83.598254954265002</v>
      </c>
      <c r="O98" s="54">
        <v>81.540299249729998</v>
      </c>
      <c r="P98" s="54">
        <v>75.449092216710994</v>
      </c>
      <c r="Q98" s="54">
        <v>79.2301168532628</v>
      </c>
      <c r="R98" s="54">
        <v>82.168480331695406</v>
      </c>
      <c r="S98" s="54">
        <v>88.090197780653597</v>
      </c>
      <c r="T98" s="54">
        <v>94.507102719558304</v>
      </c>
      <c r="U98" s="54">
        <v>94.875092253480602</v>
      </c>
      <c r="V98" s="54">
        <v>95.346298243261586</v>
      </c>
      <c r="W98" s="54">
        <v>99.401851224354701</v>
      </c>
      <c r="X98" s="54">
        <v>101.77823191096719</v>
      </c>
      <c r="Y98" s="54">
        <v>107.3532092076542</v>
      </c>
      <c r="Z98" s="54">
        <v>112.53158042655868</v>
      </c>
      <c r="AA98" s="54">
        <v>117.0495948345485</v>
      </c>
      <c r="AB98" s="54">
        <v>121.81638572997545</v>
      </c>
      <c r="AC98" s="54">
        <v>125.56238999999999</v>
      </c>
      <c r="AD98" s="54">
        <v>137.56181935732729</v>
      </c>
      <c r="AE98" s="54">
        <v>146.10756571687239</v>
      </c>
      <c r="AF98" s="54">
        <v>148.49323747964922</v>
      </c>
      <c r="AG98" s="54">
        <v>161.13734175780027</v>
      </c>
      <c r="AH98" s="54">
        <v>171.25954197054173</v>
      </c>
      <c r="AI98" s="54">
        <v>170.65697038755204</v>
      </c>
      <c r="AJ98" s="54">
        <v>177.2807356374054</v>
      </c>
      <c r="AK98" s="54">
        <v>196.4110338410697</v>
      </c>
      <c r="AL98" s="54">
        <v>192.8966672125153</v>
      </c>
      <c r="AM98" s="54">
        <v>192.60646523163282</v>
      </c>
      <c r="AN98" s="54">
        <v>191.15898526266309</v>
      </c>
      <c r="AO98" s="54">
        <v>198.30127520252105</v>
      </c>
      <c r="AP98" s="54">
        <v>195.79987464157091</v>
      </c>
    </row>
    <row r="99" spans="1:42" x14ac:dyDescent="0.2">
      <c r="A99" s="76" t="s">
        <v>67</v>
      </c>
      <c r="B99" s="54">
        <v>179.97223201943899</v>
      </c>
      <c r="C99" s="46">
        <v>123.005892144732</v>
      </c>
      <c r="D99" s="54">
        <v>115.63995166739699</v>
      </c>
      <c r="E99" s="54">
        <v>115.02511016029599</v>
      </c>
      <c r="F99" s="54">
        <v>113.254562598153</v>
      </c>
      <c r="G99" s="46">
        <v>114.14411367072699</v>
      </c>
      <c r="H99" s="54">
        <v>108.93166509649801</v>
      </c>
      <c r="I99" s="54">
        <v>110.151870462178</v>
      </c>
      <c r="J99" s="54">
        <v>106.337385691085</v>
      </c>
      <c r="K99" s="46">
        <v>102.77183772891701</v>
      </c>
      <c r="L99" s="54">
        <v>100.81030896790699</v>
      </c>
      <c r="M99" s="54">
        <v>100.77674076528301</v>
      </c>
      <c r="N99" s="54">
        <v>97.680430904539008</v>
      </c>
      <c r="O99" s="54">
        <v>95.469893738211994</v>
      </c>
      <c r="P99" s="54">
        <v>87.5072183632888</v>
      </c>
      <c r="Q99" s="54">
        <v>86.621164249060513</v>
      </c>
      <c r="R99" s="54">
        <v>92.146572509943908</v>
      </c>
      <c r="S99" s="54">
        <v>98.106244555536506</v>
      </c>
      <c r="T99" s="54">
        <v>116.4408424100493</v>
      </c>
      <c r="U99" s="54">
        <v>117.1241485687257</v>
      </c>
      <c r="V99" s="54">
        <v>124.6516213936803</v>
      </c>
      <c r="W99" s="54">
        <v>126.217768834834</v>
      </c>
      <c r="X99" s="54">
        <v>127.72305964659866</v>
      </c>
      <c r="Y99" s="54">
        <v>134.35464030798127</v>
      </c>
      <c r="Z99" s="54">
        <v>131.12628444265258</v>
      </c>
      <c r="AA99" s="54">
        <v>130.69443475289984</v>
      </c>
      <c r="AB99" s="54">
        <v>128.26042470149019</v>
      </c>
      <c r="AC99" s="54">
        <v>127.36311000000001</v>
      </c>
      <c r="AD99" s="54">
        <v>123.80622932679852</v>
      </c>
      <c r="AE99" s="54">
        <v>128.40813847783514</v>
      </c>
      <c r="AF99" s="54">
        <v>131.00690472423054</v>
      </c>
      <c r="AG99" s="54">
        <v>139.40405412617199</v>
      </c>
      <c r="AH99" s="54">
        <v>136.39263239063794</v>
      </c>
      <c r="AI99" s="54">
        <v>146.85242991308388</v>
      </c>
      <c r="AJ99" s="54">
        <v>146.66364658977344</v>
      </c>
      <c r="AK99" s="54">
        <v>153.21493970123942</v>
      </c>
      <c r="AL99" s="54">
        <v>153.04453559640919</v>
      </c>
      <c r="AM99" s="54">
        <v>155.83712715403422</v>
      </c>
      <c r="AN99" s="54">
        <v>158.80364679738315</v>
      </c>
      <c r="AO99" s="54">
        <v>164.95295792298381</v>
      </c>
      <c r="AP99" s="54">
        <v>163.88377503450243</v>
      </c>
    </row>
    <row r="100" spans="1:42" ht="2.25" customHeight="1" x14ac:dyDescent="0.2">
      <c r="A100" s="76"/>
      <c r="B100" s="96"/>
      <c r="C100" s="103"/>
      <c r="D100" s="96"/>
      <c r="E100" s="96"/>
      <c r="F100" s="96"/>
      <c r="G100" s="103"/>
      <c r="H100" s="96"/>
      <c r="I100" s="96"/>
      <c r="J100" s="96"/>
      <c r="K100" s="103"/>
      <c r="L100" s="96"/>
      <c r="M100" s="96"/>
      <c r="N100" s="96"/>
      <c r="O100" s="96"/>
      <c r="P100" s="96"/>
      <c r="Q100" s="96"/>
      <c r="R100" s="96"/>
      <c r="S100" s="96"/>
      <c r="T100" s="96"/>
      <c r="U100" s="96"/>
      <c r="V100" s="96"/>
      <c r="W100" s="96"/>
      <c r="X100" s="96" t="s">
        <v>256</v>
      </c>
      <c r="Y100" s="96" t="s">
        <v>256</v>
      </c>
      <c r="Z100" s="96" t="s">
        <v>256</v>
      </c>
      <c r="AA100" s="96" t="s">
        <v>256</v>
      </c>
      <c r="AB100" s="96" t="s">
        <v>256</v>
      </c>
      <c r="AC100" s="96"/>
      <c r="AD100" s="96" t="s">
        <v>256</v>
      </c>
      <c r="AE100" s="96" t="s">
        <v>256</v>
      </c>
      <c r="AF100" s="96" t="s">
        <v>256</v>
      </c>
      <c r="AG100" s="96" t="s">
        <v>256</v>
      </c>
      <c r="AH100" s="96" t="s">
        <v>256</v>
      </c>
      <c r="AI100" s="367" t="s">
        <v>256</v>
      </c>
      <c r="AJ100" s="367" t="s">
        <v>256</v>
      </c>
      <c r="AK100" s="367" t="s">
        <v>256</v>
      </c>
      <c r="AL100" s="367" t="s">
        <v>256</v>
      </c>
      <c r="AM100" s="367" t="s">
        <v>256</v>
      </c>
      <c r="AN100" s="367" t="s">
        <v>256</v>
      </c>
      <c r="AO100" s="367" t="s">
        <v>256</v>
      </c>
      <c r="AP100" s="367" t="s">
        <v>256</v>
      </c>
    </row>
    <row r="101" spans="1:42" x14ac:dyDescent="0.2">
      <c r="A101" s="76" t="s">
        <v>68</v>
      </c>
      <c r="B101" s="104">
        <v>0.65264378672534484</v>
      </c>
      <c r="C101" s="47">
        <v>0.62344890484428983</v>
      </c>
      <c r="D101" s="104">
        <v>0.60651593318125063</v>
      </c>
      <c r="E101" s="104">
        <v>0.61289593375895268</v>
      </c>
      <c r="F101" s="104">
        <v>0.61943354476021872</v>
      </c>
      <c r="G101" s="47">
        <v>0.6068258236421491</v>
      </c>
      <c r="H101" s="104">
        <v>0.61339410819942664</v>
      </c>
      <c r="I101" s="104">
        <v>0.55973842588080647</v>
      </c>
      <c r="J101" s="104">
        <v>0.56981665226224298</v>
      </c>
      <c r="K101" s="47">
        <v>0.58804855109790843</v>
      </c>
      <c r="L101" s="104">
        <v>0.5855698152180715</v>
      </c>
      <c r="M101" s="104">
        <v>0.58766540635034081</v>
      </c>
      <c r="N101" s="104">
        <v>0.5679886733268894</v>
      </c>
      <c r="O101" s="104">
        <v>0.56340062231399901</v>
      </c>
      <c r="P101" s="104">
        <v>0.54548154171609742</v>
      </c>
      <c r="Q101" s="104">
        <v>0.53322451874773003</v>
      </c>
      <c r="R101" s="104">
        <v>0.53492073924472661</v>
      </c>
      <c r="S101" s="104">
        <v>0.55421781119980873</v>
      </c>
      <c r="T101" s="104">
        <v>0.52626062203975388</v>
      </c>
      <c r="U101" s="104">
        <v>0.52266249793163666</v>
      </c>
      <c r="V101" s="104">
        <v>0.56838968272254786</v>
      </c>
      <c r="W101" s="104">
        <v>0.5936730760730663</v>
      </c>
      <c r="X101" s="104">
        <v>0.5999546672929762</v>
      </c>
      <c r="Y101" s="104">
        <v>0.5889205872956399</v>
      </c>
      <c r="Z101" s="104">
        <v>0.59005986919480446</v>
      </c>
      <c r="AA101" s="104">
        <v>0.59843978517928331</v>
      </c>
      <c r="AB101" s="104">
        <v>0.59772948934708603</v>
      </c>
      <c r="AC101" s="104">
        <v>0.61556330000000004</v>
      </c>
      <c r="AD101" s="104">
        <v>0.63425303598162841</v>
      </c>
      <c r="AE101" s="104">
        <v>0.64175831321658738</v>
      </c>
      <c r="AF101" s="104">
        <v>0.64426915614123503</v>
      </c>
      <c r="AG101" s="104">
        <v>0.65664517828298863</v>
      </c>
      <c r="AH101" s="97">
        <v>0.72364088792190517</v>
      </c>
      <c r="AI101" s="97">
        <v>0.66233517606352543</v>
      </c>
      <c r="AJ101" s="97">
        <v>0.66506853234309515</v>
      </c>
      <c r="AK101" s="97">
        <v>0.71444465761049314</v>
      </c>
      <c r="AL101" s="97">
        <v>0.69569083155038969</v>
      </c>
      <c r="AM101" s="97">
        <v>0.7045418903108166</v>
      </c>
      <c r="AN101" s="97">
        <v>0.66324834564536495</v>
      </c>
      <c r="AO101" s="97">
        <v>0.66503985216662509</v>
      </c>
      <c r="AP101" s="97">
        <v>0.66421349595365387</v>
      </c>
    </row>
    <row r="102" spans="1:42" s="50" customFormat="1" x14ac:dyDescent="0.2">
      <c r="A102" s="100" t="s">
        <v>69</v>
      </c>
      <c r="B102" s="48">
        <v>5.7569281164931783E-2</v>
      </c>
      <c r="C102" s="49">
        <v>3.9361199841099537E-2</v>
      </c>
      <c r="D102" s="48">
        <v>3.6221294278635636E-2</v>
      </c>
      <c r="E102" s="48">
        <v>3.5278524955931534E-2</v>
      </c>
      <c r="F102" s="48">
        <v>3.4016229304591535E-2</v>
      </c>
      <c r="G102" s="49">
        <v>3.3466962609420052E-2</v>
      </c>
      <c r="H102" s="48">
        <v>3.1387021590640329E-2</v>
      </c>
      <c r="I102" s="48">
        <v>3.1322091374764889E-2</v>
      </c>
      <c r="J102" s="48">
        <v>2.962835341981112E-2</v>
      </c>
      <c r="K102" s="49">
        <v>2.804521834005402E-2</v>
      </c>
      <c r="L102" s="48">
        <v>2.7052133521015889E-2</v>
      </c>
      <c r="M102" s="48">
        <v>2.6655456948304557E-2</v>
      </c>
      <c r="N102" s="48">
        <v>2.5423917016724806E-2</v>
      </c>
      <c r="O102" s="48">
        <v>2.4283455112951206E-2</v>
      </c>
      <c r="P102" s="48">
        <v>2.1803527415053578E-2</v>
      </c>
      <c r="Q102" s="48">
        <v>2.1568797257838612E-2</v>
      </c>
      <c r="R102" s="48">
        <v>2.3021844761547096E-2</v>
      </c>
      <c r="S102" s="48">
        <v>2.3815850756167475E-2</v>
      </c>
      <c r="T102" s="48">
        <v>2.3150870517538318E-2</v>
      </c>
      <c r="U102" s="48">
        <v>2.2846242257287111E-2</v>
      </c>
      <c r="V102" s="48">
        <v>2.3498147172068631E-2</v>
      </c>
      <c r="W102" s="48">
        <v>2.3001449278965538E-2</v>
      </c>
      <c r="X102" s="48">
        <v>2.2722237228392887E-2</v>
      </c>
      <c r="Y102" s="48">
        <v>2.1523966010267598E-2</v>
      </c>
      <c r="Z102" s="48">
        <v>2.0348387286805898E-2</v>
      </c>
      <c r="AA102" s="48">
        <v>1.9696418252861968E-2</v>
      </c>
      <c r="AB102" s="48">
        <v>1.9019520038512525E-2</v>
      </c>
      <c r="AC102" s="48">
        <v>1.8590300000000001E-2</v>
      </c>
      <c r="AD102" s="48">
        <v>1.7824389861899242E-2</v>
      </c>
      <c r="AE102" s="48">
        <v>1.8067275099768198E-2</v>
      </c>
      <c r="AF102" s="48">
        <v>1.8106610246746736E-2</v>
      </c>
      <c r="AG102" s="48">
        <v>1.8851634103512423E-2</v>
      </c>
      <c r="AH102" s="48">
        <v>1.7869891146009679E-2</v>
      </c>
      <c r="AI102" s="48">
        <v>1.7339651641550578E-2</v>
      </c>
      <c r="AJ102" s="48">
        <v>1.6790250752697234E-2</v>
      </c>
      <c r="AK102" s="48">
        <v>1.6979676226320708E-2</v>
      </c>
      <c r="AL102" s="48">
        <v>1.6371698804194833E-2</v>
      </c>
      <c r="AM102" s="48">
        <v>1.6119413192154531E-2</v>
      </c>
      <c r="AN102" s="48">
        <v>1.5892378846747879E-2</v>
      </c>
      <c r="AO102" s="48">
        <v>1.6033334848178107E-2</v>
      </c>
      <c r="AP102" s="48">
        <v>1.5499796398097898E-2</v>
      </c>
    </row>
    <row r="103" spans="1:42" x14ac:dyDescent="0.2">
      <c r="A103" s="101"/>
      <c r="B103" s="43"/>
      <c r="C103" s="43"/>
      <c r="D103" s="43"/>
      <c r="E103" s="43"/>
      <c r="F103" s="43"/>
      <c r="G103" s="43"/>
      <c r="H103" s="43"/>
      <c r="I103" s="43"/>
      <c r="J103" s="43"/>
      <c r="K103" s="43"/>
      <c r="L103" s="43"/>
      <c r="M103" s="43"/>
      <c r="N103" s="43"/>
      <c r="O103" s="43"/>
      <c r="P103" s="43"/>
      <c r="Q103" s="43"/>
      <c r="R103" s="43"/>
      <c r="S103" s="43"/>
      <c r="T103" s="43"/>
      <c r="U103" s="43"/>
      <c r="V103" s="43"/>
      <c r="W103" s="43"/>
      <c r="X103" s="43"/>
      <c r="Y103" s="43"/>
      <c r="Z103" s="43"/>
      <c r="AA103" s="43"/>
      <c r="AB103" s="43"/>
      <c r="AC103" s="43"/>
      <c r="AD103" s="43"/>
      <c r="AE103" s="43"/>
      <c r="AF103" s="43"/>
      <c r="AG103" s="43"/>
      <c r="AH103" s="43"/>
      <c r="AI103" s="43"/>
      <c r="AJ103" s="43"/>
      <c r="AK103" s="43"/>
      <c r="AL103" s="43"/>
      <c r="AM103" s="43"/>
      <c r="AN103" s="43"/>
      <c r="AO103" s="43"/>
      <c r="AP103" s="43"/>
    </row>
    <row r="104" spans="1:42" s="51" customFormat="1" x14ac:dyDescent="0.2">
      <c r="A104" s="94" t="s">
        <v>81</v>
      </c>
      <c r="B104" s="95"/>
      <c r="C104" s="44"/>
      <c r="D104" s="95"/>
      <c r="E104" s="95"/>
      <c r="F104" s="95"/>
      <c r="G104" s="44"/>
      <c r="H104" s="95"/>
      <c r="I104" s="95"/>
      <c r="J104" s="95"/>
      <c r="K104" s="44"/>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row>
    <row r="105" spans="1:42" x14ac:dyDescent="0.2">
      <c r="A105" s="76" t="s">
        <v>74</v>
      </c>
      <c r="B105" s="54">
        <v>2699.9066033894001</v>
      </c>
      <c r="C105" s="46">
        <v>2480.1858422487999</v>
      </c>
      <c r="D105" s="54">
        <v>2574.9338299647998</v>
      </c>
      <c r="E105" s="54">
        <v>2413.3226301700001</v>
      </c>
      <c r="F105" s="54">
        <v>2471.8136574229002</v>
      </c>
      <c r="G105" s="46">
        <v>2352.0426274472998</v>
      </c>
      <c r="H105" s="54">
        <v>2187.4274580050997</v>
      </c>
      <c r="I105" s="54">
        <v>2154.3165652325001</v>
      </c>
      <c r="J105" s="54">
        <v>2111.2555381317998</v>
      </c>
      <c r="K105" s="46">
        <v>2077.2071098537999</v>
      </c>
      <c r="L105" s="54">
        <v>2045.6853911856999</v>
      </c>
      <c r="M105" s="54">
        <v>2076.7803293810002</v>
      </c>
      <c r="N105" s="54">
        <v>2114.6870677244001</v>
      </c>
      <c r="O105" s="54">
        <v>2050.4043043670999</v>
      </c>
      <c r="P105" s="54">
        <v>1988.95983511229</v>
      </c>
      <c r="Q105" s="54">
        <v>2046.7741362981201</v>
      </c>
      <c r="R105" s="54">
        <v>2070.2623421929802</v>
      </c>
      <c r="S105" s="54">
        <v>2069.6902530103898</v>
      </c>
      <c r="T105" s="54">
        <v>2686.5227728246105</v>
      </c>
      <c r="U105" s="54">
        <v>2748.3487059936801</v>
      </c>
      <c r="V105" s="54">
        <v>2809.7842363715899</v>
      </c>
      <c r="W105" s="54">
        <v>2802.5932673747202</v>
      </c>
      <c r="X105" s="54">
        <v>2880.9951743754714</v>
      </c>
      <c r="Y105" s="54">
        <v>3515.9898583921445</v>
      </c>
      <c r="Z105" s="54">
        <v>3690.4669154324852</v>
      </c>
      <c r="AA105" s="54">
        <v>3684.2345422004691</v>
      </c>
      <c r="AB105" s="54">
        <v>3648.8466940414119</v>
      </c>
      <c r="AC105" s="54">
        <v>3695.1806061542588</v>
      </c>
      <c r="AD105" s="54">
        <v>3806.5411977057079</v>
      </c>
      <c r="AE105" s="54">
        <v>3847.220626880352</v>
      </c>
      <c r="AF105" s="54">
        <v>3764.3202479745751</v>
      </c>
      <c r="AG105" s="54">
        <v>3715.0864619113254</v>
      </c>
      <c r="AH105" s="54">
        <v>3860.5543378968127</v>
      </c>
      <c r="AI105" s="54">
        <v>4275.962632869865</v>
      </c>
      <c r="AJ105" s="54">
        <v>4632.8652816023214</v>
      </c>
      <c r="AK105" s="54">
        <v>4872.6649412647657</v>
      </c>
      <c r="AL105" s="54">
        <v>4968.2481130217266</v>
      </c>
      <c r="AM105" s="54">
        <v>5092.8777443700892</v>
      </c>
      <c r="AN105" s="54">
        <v>5301.2553338901198</v>
      </c>
      <c r="AO105" s="54">
        <v>5473.3760020377122</v>
      </c>
      <c r="AP105" s="54">
        <v>5554.2900866997397</v>
      </c>
    </row>
    <row r="106" spans="1:42" x14ac:dyDescent="0.2">
      <c r="A106" s="76" t="s">
        <v>66</v>
      </c>
      <c r="B106" s="54">
        <v>858.50890362891994</v>
      </c>
      <c r="C106" s="46">
        <v>686.59755610185005</v>
      </c>
      <c r="D106" s="54">
        <v>616.64022239987003</v>
      </c>
      <c r="E106" s="54">
        <v>565.43051635194001</v>
      </c>
      <c r="F106" s="54">
        <v>574.46726662246999</v>
      </c>
      <c r="G106" s="46">
        <v>532.94247049084993</v>
      </c>
      <c r="H106" s="54">
        <v>388.94753357728001</v>
      </c>
      <c r="I106" s="54">
        <v>339.89961401517996</v>
      </c>
      <c r="J106" s="54">
        <v>336.35439784210001</v>
      </c>
      <c r="K106" s="46">
        <v>323.16334158930999</v>
      </c>
      <c r="L106" s="54">
        <v>279.34952172733006</v>
      </c>
      <c r="M106" s="54">
        <v>262.64181827507002</v>
      </c>
      <c r="N106" s="54">
        <v>267.20928601964999</v>
      </c>
      <c r="O106" s="54">
        <v>237.51377687178999</v>
      </c>
      <c r="P106" s="54">
        <v>192.41755147401</v>
      </c>
      <c r="Q106" s="54">
        <v>195.952810921213</v>
      </c>
      <c r="R106" s="54">
        <v>198.72836329096202</v>
      </c>
      <c r="S106" s="54">
        <v>189.17828318602898</v>
      </c>
      <c r="T106" s="54">
        <v>196.18527771463999</v>
      </c>
      <c r="U106" s="54">
        <v>202.22983563117799</v>
      </c>
      <c r="V106" s="54">
        <v>191.76620510713101</v>
      </c>
      <c r="W106" s="54">
        <v>175.08907269943899</v>
      </c>
      <c r="X106" s="54">
        <v>171.42899400844368</v>
      </c>
      <c r="Y106" s="54">
        <v>175.34284535333748</v>
      </c>
      <c r="Z106" s="54">
        <v>167.7699531961353</v>
      </c>
      <c r="AA106" s="54">
        <v>162.16631591345279</v>
      </c>
      <c r="AB106" s="54">
        <v>160.86011239962338</v>
      </c>
      <c r="AC106" s="54">
        <v>155.69749867123841</v>
      </c>
      <c r="AD106" s="54">
        <v>152.74939568986434</v>
      </c>
      <c r="AE106" s="54">
        <v>152.94094988666072</v>
      </c>
      <c r="AF106" s="54">
        <v>151.02350129809273</v>
      </c>
      <c r="AG106" s="54">
        <v>145.73073552358346</v>
      </c>
      <c r="AH106" s="54">
        <v>131.54618282709325</v>
      </c>
      <c r="AI106" s="54">
        <v>132.79941850067468</v>
      </c>
      <c r="AJ106" s="54">
        <v>137.3043945675216</v>
      </c>
      <c r="AK106" s="54">
        <v>134.95202366951276</v>
      </c>
      <c r="AL106" s="54">
        <v>129.10771000773224</v>
      </c>
      <c r="AM106" s="54">
        <v>136.52062497455444</v>
      </c>
      <c r="AN106" s="54">
        <v>124.13913905288148</v>
      </c>
      <c r="AO106" s="54">
        <v>130.6105148775583</v>
      </c>
      <c r="AP106" s="54">
        <v>134.30677226255324</v>
      </c>
    </row>
    <row r="107" spans="1:42" x14ac:dyDescent="0.2">
      <c r="A107" s="76" t="s">
        <v>67</v>
      </c>
      <c r="B107" s="54">
        <v>1164.4454132557</v>
      </c>
      <c r="C107" s="46">
        <v>925.53909662626006</v>
      </c>
      <c r="D107" s="54">
        <v>819.09166986291007</v>
      </c>
      <c r="E107" s="54">
        <v>753.97469647359003</v>
      </c>
      <c r="F107" s="54">
        <v>758.34977690815992</v>
      </c>
      <c r="G107" s="46">
        <v>667.90040199226996</v>
      </c>
      <c r="H107" s="54">
        <v>498.23852624804999</v>
      </c>
      <c r="I107" s="54">
        <v>467.20564737667002</v>
      </c>
      <c r="J107" s="54">
        <v>436.38897086041999</v>
      </c>
      <c r="K107" s="46">
        <v>411.00021292325005</v>
      </c>
      <c r="L107" s="54">
        <v>343.47246343442998</v>
      </c>
      <c r="M107" s="54">
        <v>313.16748477489</v>
      </c>
      <c r="N107" s="54">
        <v>310.11986540309999</v>
      </c>
      <c r="O107" s="54">
        <v>269.84749626502003</v>
      </c>
      <c r="P107" s="54">
        <v>211.44085619616899</v>
      </c>
      <c r="Q107" s="54">
        <v>213.170865598961</v>
      </c>
      <c r="R107" s="54">
        <v>219.34041960648401</v>
      </c>
      <c r="S107" s="54">
        <v>198.47515318296701</v>
      </c>
      <c r="T107" s="54">
        <v>235.24858086810499</v>
      </c>
      <c r="U107" s="54">
        <v>245.689381986689</v>
      </c>
      <c r="V107" s="54">
        <v>233.276821572058</v>
      </c>
      <c r="W107" s="54">
        <v>204.240532777835</v>
      </c>
      <c r="X107" s="54">
        <v>196.2783765759005</v>
      </c>
      <c r="Y107" s="54">
        <v>202.78883823223057</v>
      </c>
      <c r="Z107" s="54">
        <v>196.426216007736</v>
      </c>
      <c r="AA107" s="54">
        <v>192.47684559413634</v>
      </c>
      <c r="AB107" s="54">
        <v>177.01923314097368</v>
      </c>
      <c r="AC107" s="54">
        <v>172.84110207810662</v>
      </c>
      <c r="AD107" s="54">
        <v>176.93146580311173</v>
      </c>
      <c r="AE107" s="54">
        <v>172.44021901201242</v>
      </c>
      <c r="AF107" s="54">
        <v>160.38143200218371</v>
      </c>
      <c r="AG107" s="54">
        <v>156.90443296641422</v>
      </c>
      <c r="AH107" s="54">
        <v>154.66700470822022</v>
      </c>
      <c r="AI107" s="54">
        <v>158.43937111314816</v>
      </c>
      <c r="AJ107" s="54">
        <v>166.37304365739541</v>
      </c>
      <c r="AK107" s="54">
        <v>164.08508541282322</v>
      </c>
      <c r="AL107" s="54">
        <v>160.1844434906524</v>
      </c>
      <c r="AM107" s="54">
        <v>165.45758798929756</v>
      </c>
      <c r="AN107" s="54">
        <v>152.14601311203651</v>
      </c>
      <c r="AO107" s="54">
        <v>151.78673632662534</v>
      </c>
      <c r="AP107" s="54">
        <v>142.84238651921083</v>
      </c>
    </row>
    <row r="108" spans="1:42" ht="2.25" customHeight="1" x14ac:dyDescent="0.2">
      <c r="A108" s="76"/>
      <c r="B108" s="96"/>
      <c r="C108" s="103"/>
      <c r="D108" s="96"/>
      <c r="E108" s="96"/>
      <c r="F108" s="96"/>
      <c r="G108" s="103"/>
      <c r="H108" s="96"/>
      <c r="I108" s="96"/>
      <c r="J108" s="96"/>
      <c r="K108" s="103"/>
      <c r="L108" s="96"/>
      <c r="M108" s="96"/>
      <c r="N108" s="96"/>
      <c r="O108" s="96"/>
      <c r="P108" s="96"/>
      <c r="Q108" s="96"/>
      <c r="R108" s="96"/>
      <c r="S108" s="96"/>
      <c r="T108" s="96"/>
      <c r="U108" s="96"/>
      <c r="V108" s="96"/>
      <c r="W108" s="96"/>
      <c r="X108" s="96"/>
      <c r="Y108" s="96"/>
      <c r="Z108" s="96"/>
      <c r="AA108" s="96"/>
      <c r="AB108" s="96"/>
      <c r="AC108" s="96"/>
      <c r="AD108" s="96"/>
      <c r="AE108" s="96"/>
      <c r="AF108" s="96"/>
      <c r="AG108" s="96"/>
      <c r="AH108" s="96"/>
      <c r="AI108" s="96"/>
      <c r="AJ108" s="96"/>
      <c r="AK108" s="96"/>
      <c r="AL108" s="96"/>
      <c r="AM108" s="96"/>
      <c r="AN108" s="96"/>
      <c r="AO108" s="96"/>
      <c r="AP108" s="96"/>
    </row>
    <row r="109" spans="1:42" x14ac:dyDescent="0.2">
      <c r="A109" s="76" t="s">
        <v>68</v>
      </c>
      <c r="B109" s="104">
        <v>0.67178577019355246</v>
      </c>
      <c r="C109" s="47">
        <v>0.66204958627277133</v>
      </c>
      <c r="D109" s="104">
        <v>0.66699077684844199</v>
      </c>
      <c r="E109" s="104">
        <v>0.67707156853352235</v>
      </c>
      <c r="F109" s="104">
        <v>0.68343214327034274</v>
      </c>
      <c r="G109" s="47">
        <v>0.71217070332734289</v>
      </c>
      <c r="H109" s="104">
        <v>0.66417192620883791</v>
      </c>
      <c r="I109" s="104">
        <v>0.66243536028358518</v>
      </c>
      <c r="J109" s="104">
        <v>0.6973198069259452</v>
      </c>
      <c r="K109" s="47">
        <v>0.70996807680128882</v>
      </c>
      <c r="L109" s="104">
        <v>0.71947377782532451</v>
      </c>
      <c r="M109" s="104">
        <v>0.72414318470859729</v>
      </c>
      <c r="N109" s="104">
        <v>0.73893922571001236</v>
      </c>
      <c r="O109" s="104">
        <v>0.72901263174558817</v>
      </c>
      <c r="P109" s="104">
        <v>0.71054609927977153</v>
      </c>
      <c r="Q109" s="104">
        <v>0.71020506082568025</v>
      </c>
      <c r="R109" s="104">
        <v>0.69073380701795317</v>
      </c>
      <c r="S109" s="104">
        <v>0.68123992125891231</v>
      </c>
      <c r="T109" s="104">
        <v>0.59660824183067718</v>
      </c>
      <c r="U109" s="104">
        <v>0.59376288460328164</v>
      </c>
      <c r="V109" s="104">
        <v>0.60579759367316932</v>
      </c>
      <c r="W109" s="104">
        <v>0.60836858306576791</v>
      </c>
      <c r="X109" s="104">
        <v>0.58366594761922774</v>
      </c>
      <c r="Y109" s="104">
        <v>0.55790567545404024</v>
      </c>
      <c r="Z109" s="104">
        <v>0.56550443521155402</v>
      </c>
      <c r="AA109" s="104">
        <v>0.54871849685722052</v>
      </c>
      <c r="AB109" s="104">
        <v>0.56202931288517854</v>
      </c>
      <c r="AC109" s="104">
        <v>0.57193787258565265</v>
      </c>
      <c r="AD109" s="104">
        <v>0.60097048325593616</v>
      </c>
      <c r="AE109" s="104">
        <v>0.61709132574936154</v>
      </c>
      <c r="AF109" s="104">
        <v>0.64582416065081272</v>
      </c>
      <c r="AG109" s="104">
        <v>0.63351164322847009</v>
      </c>
      <c r="AH109" s="104">
        <v>0.62713257256596056</v>
      </c>
      <c r="AI109" s="104">
        <v>0.61158718938891854</v>
      </c>
      <c r="AJ109" s="104">
        <v>0.5870923699886188</v>
      </c>
      <c r="AK109" s="104">
        <v>0.5909056345461251</v>
      </c>
      <c r="AL109" s="104">
        <v>0.5784845947010312</v>
      </c>
      <c r="AM109" s="104">
        <v>0.58277638328572789</v>
      </c>
      <c r="AN109" s="104">
        <v>0.51583527343959967</v>
      </c>
      <c r="AO109" s="104">
        <v>0.54977740774716943</v>
      </c>
      <c r="AP109" s="104">
        <v>0.58943571270685136</v>
      </c>
    </row>
    <row r="110" spans="1:42" s="50" customFormat="1" x14ac:dyDescent="0.2">
      <c r="A110" s="100" t="s">
        <v>69</v>
      </c>
      <c r="B110" s="48">
        <v>0.43129099791595843</v>
      </c>
      <c r="C110" s="49">
        <v>0.37317328438060432</v>
      </c>
      <c r="D110" s="48">
        <v>0.31810202667386883</v>
      </c>
      <c r="E110" s="48">
        <v>0.31242183993462919</v>
      </c>
      <c r="F110" s="48">
        <v>0.3067989266224912</v>
      </c>
      <c r="G110" s="49">
        <v>0.28396611277285833</v>
      </c>
      <c r="H110" s="48">
        <v>0.22777373687282679</v>
      </c>
      <c r="I110" s="48">
        <v>0.21686954225608335</v>
      </c>
      <c r="J110" s="48">
        <v>0.20669642446341208</v>
      </c>
      <c r="K110" s="49">
        <v>0.19786193248307216</v>
      </c>
      <c r="L110" s="48">
        <v>0.16790092206473151</v>
      </c>
      <c r="M110" s="48">
        <v>0.15079470868651376</v>
      </c>
      <c r="N110" s="48">
        <v>0.14665047615618032</v>
      </c>
      <c r="O110" s="48">
        <v>0.13160696926468562</v>
      </c>
      <c r="P110" s="48">
        <v>0.10630725289846377</v>
      </c>
      <c r="Q110" s="48">
        <v>0.10414967720107632</v>
      </c>
      <c r="R110" s="48">
        <v>0.10594812799142252</v>
      </c>
      <c r="S110" s="48">
        <v>9.5896066039003872E-2</v>
      </c>
      <c r="T110" s="48">
        <v>8.7566196440897692E-2</v>
      </c>
      <c r="U110" s="48">
        <v>8.9395272678056595E-2</v>
      </c>
      <c r="V110" s="48">
        <v>8.3023037339443398E-2</v>
      </c>
      <c r="W110" s="48">
        <v>7.2875552494691367E-2</v>
      </c>
      <c r="X110" s="48">
        <v>6.812867245376375E-2</v>
      </c>
      <c r="Y110" s="48">
        <v>5.7676172685254989E-2</v>
      </c>
      <c r="Z110" s="48">
        <v>5.3225301976380639E-2</v>
      </c>
      <c r="AA110" s="48">
        <v>5.224337467917458E-2</v>
      </c>
      <c r="AB110" s="48">
        <v>4.8513749133403478E-2</v>
      </c>
      <c r="AC110" s="48">
        <v>4.6774737286248681E-2</v>
      </c>
      <c r="AD110" s="48">
        <v>4.6480901325789539E-2</v>
      </c>
      <c r="AE110" s="48">
        <v>4.4822024972308742E-2</v>
      </c>
      <c r="AF110" s="48">
        <v>4.2605682151639013E-2</v>
      </c>
      <c r="AG110" s="48">
        <v>4.2234396043017132E-2</v>
      </c>
      <c r="AH110" s="48">
        <v>4.0063418662429989E-2</v>
      </c>
      <c r="AI110" s="48">
        <v>3.7053497590274688E-2</v>
      </c>
      <c r="AJ110" s="48">
        <v>3.5911478867750216E-2</v>
      </c>
      <c r="AK110" s="48">
        <v>3.3674608738895301E-2</v>
      </c>
      <c r="AL110" s="48">
        <v>3.2241635249819885E-2</v>
      </c>
      <c r="AM110" s="48">
        <v>3.2488034524724707E-2</v>
      </c>
      <c r="AN110" s="48">
        <v>2.8699997176025494E-2</v>
      </c>
      <c r="AO110" s="48">
        <v>2.7731830641658066E-2</v>
      </c>
      <c r="AP110" s="48">
        <v>2.5717487615790922E-2</v>
      </c>
    </row>
    <row r="111" spans="1:42" x14ac:dyDescent="0.2">
      <c r="A111" s="85"/>
      <c r="B111" s="105"/>
      <c r="C111" s="105"/>
      <c r="D111" s="105"/>
      <c r="E111" s="105"/>
      <c r="F111" s="105"/>
      <c r="G111" s="105"/>
      <c r="H111" s="105"/>
      <c r="I111" s="105"/>
      <c r="J111" s="105"/>
      <c r="K111" s="105"/>
      <c r="L111" s="105"/>
      <c r="M111" s="105"/>
      <c r="N111" s="105"/>
      <c r="O111" s="105"/>
      <c r="P111" s="105"/>
      <c r="Q111" s="105"/>
      <c r="R111" s="105"/>
      <c r="S111" s="105"/>
      <c r="T111" s="105"/>
      <c r="U111" s="105"/>
      <c r="V111" s="105"/>
      <c r="W111" s="105"/>
      <c r="X111" s="105"/>
      <c r="Y111" s="105"/>
      <c r="Z111" s="105"/>
      <c r="AA111" s="105"/>
      <c r="AB111" s="105"/>
      <c r="AC111" s="105"/>
      <c r="AD111" s="105"/>
      <c r="AE111" s="105"/>
      <c r="AF111" s="105"/>
      <c r="AG111" s="105"/>
      <c r="AH111" s="105"/>
      <c r="AI111" s="105"/>
      <c r="AJ111" s="105"/>
      <c r="AK111" s="105"/>
      <c r="AL111" s="105"/>
      <c r="AM111" s="105"/>
      <c r="AN111" s="105"/>
      <c r="AO111" s="105"/>
      <c r="AP111" s="105"/>
    </row>
    <row r="112" spans="1:42" s="52" customFormat="1" x14ac:dyDescent="0.2">
      <c r="A112" s="106" t="s">
        <v>82</v>
      </c>
      <c r="B112" s="45"/>
      <c r="C112" s="44"/>
      <c r="D112" s="45"/>
      <c r="E112" s="45"/>
      <c r="F112" s="45"/>
      <c r="G112" s="44"/>
      <c r="H112" s="45"/>
      <c r="I112" s="45"/>
      <c r="J112" s="45"/>
      <c r="K112" s="44"/>
      <c r="L112" s="45"/>
      <c r="M112" s="45"/>
      <c r="N112" s="45"/>
      <c r="O112" s="45"/>
      <c r="P112" s="45"/>
      <c r="Q112" s="45"/>
      <c r="R112" s="45"/>
      <c r="S112" s="45"/>
      <c r="T112" s="45"/>
      <c r="U112" s="45"/>
      <c r="V112" s="45"/>
      <c r="W112" s="45"/>
      <c r="X112" s="45"/>
      <c r="Y112" s="45"/>
      <c r="Z112" s="45"/>
      <c r="AA112" s="45"/>
      <c r="AB112" s="45"/>
      <c r="AC112" s="45"/>
      <c r="AD112" s="45"/>
      <c r="AE112" s="45"/>
      <c r="AF112" s="45"/>
      <c r="AG112" s="45"/>
      <c r="AH112" s="45"/>
      <c r="AI112" s="45"/>
      <c r="AJ112" s="45"/>
      <c r="AK112" s="45"/>
      <c r="AL112" s="45"/>
      <c r="AM112" s="45"/>
      <c r="AN112" s="45"/>
      <c r="AO112" s="45"/>
      <c r="AP112" s="45"/>
    </row>
    <row r="113" spans="1:42" x14ac:dyDescent="0.2">
      <c r="A113" s="76" t="s">
        <v>74</v>
      </c>
      <c r="B113" s="54">
        <v>2031.4813823027</v>
      </c>
      <c r="C113" s="46">
        <v>1898.7452700035001</v>
      </c>
      <c r="D113" s="54">
        <v>1983.6189207675</v>
      </c>
      <c r="E113" s="54">
        <v>2002.0794887118002</v>
      </c>
      <c r="F113" s="54">
        <v>1853.4185483745</v>
      </c>
      <c r="G113" s="46">
        <v>1850.4540429954</v>
      </c>
      <c r="H113" s="54">
        <v>1793.0705355755999</v>
      </c>
      <c r="I113" s="54">
        <v>1652.5292249181002</v>
      </c>
      <c r="J113" s="54">
        <v>1759.3887589568999</v>
      </c>
      <c r="K113" s="46">
        <v>1725.8721441988</v>
      </c>
      <c r="L113" s="54">
        <v>1729.8728608824999</v>
      </c>
      <c r="M113" s="54">
        <v>1741.973377478</v>
      </c>
      <c r="N113" s="54">
        <v>1670.9793392992999</v>
      </c>
      <c r="O113" s="54">
        <v>1830.9708181738999</v>
      </c>
      <c r="P113" s="54">
        <v>1871.0733496635498</v>
      </c>
      <c r="Q113" s="54">
        <v>1986.8500541779301</v>
      </c>
      <c r="R113" s="54">
        <v>1892.1669927678399</v>
      </c>
      <c r="S113" s="54">
        <v>1841.5721887202899</v>
      </c>
      <c r="T113" s="54">
        <v>2234.52113769065</v>
      </c>
      <c r="U113" s="54">
        <v>2258.86470391691</v>
      </c>
      <c r="V113" s="54">
        <v>2237.1388303856402</v>
      </c>
      <c r="W113" s="54">
        <v>2185.9656589292999</v>
      </c>
      <c r="X113" s="54">
        <v>2298.4740142653318</v>
      </c>
      <c r="Y113" s="54">
        <v>2610.4780693574876</v>
      </c>
      <c r="Z113" s="54">
        <v>2749.9054979717098</v>
      </c>
      <c r="AA113" s="54">
        <v>2861.964173886352</v>
      </c>
      <c r="AB113" s="54">
        <v>2896.7653603861681</v>
      </c>
      <c r="AC113" s="54">
        <v>2760.3092433879942</v>
      </c>
      <c r="AD113" s="54">
        <v>2834.8053367604184</v>
      </c>
      <c r="AE113" s="54">
        <v>2861.9919179959179</v>
      </c>
      <c r="AF113" s="54">
        <v>2864.9929550649267</v>
      </c>
      <c r="AG113" s="54">
        <v>2884.4172086329791</v>
      </c>
      <c r="AH113" s="54">
        <v>3028.6764105538741</v>
      </c>
      <c r="AI113" s="54">
        <v>3114.8593163044679</v>
      </c>
      <c r="AJ113" s="54">
        <v>3137.8812296590186</v>
      </c>
      <c r="AK113" s="54">
        <v>3172.1019687235166</v>
      </c>
      <c r="AL113" s="54">
        <v>3292.6732775573601</v>
      </c>
      <c r="AM113" s="54">
        <v>3497.9967816640715</v>
      </c>
      <c r="AN113" s="54">
        <v>3415.2819626860246</v>
      </c>
      <c r="AO113" s="54">
        <v>3576.2420891277407</v>
      </c>
      <c r="AP113" s="54">
        <v>3551.8020371945991</v>
      </c>
    </row>
    <row r="114" spans="1:42" x14ac:dyDescent="0.2">
      <c r="A114" s="76" t="s">
        <v>66</v>
      </c>
      <c r="B114" s="54">
        <v>323.68886378460996</v>
      </c>
      <c r="C114" s="46">
        <v>286.2996207338</v>
      </c>
      <c r="D114" s="54">
        <v>270.55946185715004</v>
      </c>
      <c r="E114" s="54">
        <v>250.49788186950002</v>
      </c>
      <c r="F114" s="54">
        <v>222.60791377864001</v>
      </c>
      <c r="G114" s="46">
        <v>206.42986571735</v>
      </c>
      <c r="H114" s="54">
        <v>166.31803133154</v>
      </c>
      <c r="I114" s="54">
        <v>139.91363050095001</v>
      </c>
      <c r="J114" s="54">
        <v>132.50308849064001</v>
      </c>
      <c r="K114" s="46">
        <v>126.8531207784</v>
      </c>
      <c r="L114" s="54">
        <v>114.18769458193999</v>
      </c>
      <c r="M114" s="54">
        <v>106.50015582896999</v>
      </c>
      <c r="N114" s="54">
        <v>88.525637336109995</v>
      </c>
      <c r="O114" s="54">
        <v>89.192225387810012</v>
      </c>
      <c r="P114" s="54">
        <v>64.951663531082602</v>
      </c>
      <c r="Q114" s="54">
        <v>81.452026567223697</v>
      </c>
      <c r="R114" s="54">
        <v>79.5507721905295</v>
      </c>
      <c r="S114" s="54">
        <v>83.387993547624092</v>
      </c>
      <c r="T114" s="54">
        <v>88.604093731391202</v>
      </c>
      <c r="U114" s="54">
        <v>77.47523263095259</v>
      </c>
      <c r="V114" s="54">
        <v>54.0380313539277</v>
      </c>
      <c r="W114" s="54">
        <v>50.619306192881098</v>
      </c>
      <c r="X114" s="54">
        <v>41.758867066838562</v>
      </c>
      <c r="Y114" s="54">
        <v>42.716659677078582</v>
      </c>
      <c r="Z114" s="54">
        <v>43.184990938748598</v>
      </c>
      <c r="AA114" s="54">
        <v>39.030067107108316</v>
      </c>
      <c r="AB114" s="54">
        <v>40.126596093537287</v>
      </c>
      <c r="AC114" s="54">
        <v>34.370147666697967</v>
      </c>
      <c r="AD114" s="54">
        <v>23.49802156018011</v>
      </c>
      <c r="AE114" s="54">
        <v>23.325583797662532</v>
      </c>
      <c r="AF114" s="54">
        <v>28.392432774294626</v>
      </c>
      <c r="AG114" s="54">
        <v>29.268026209422615</v>
      </c>
      <c r="AH114" s="54">
        <v>23.526246447197597</v>
      </c>
      <c r="AI114" s="54">
        <v>27.48140666293871</v>
      </c>
      <c r="AJ114" s="54">
        <v>42.042615776495417</v>
      </c>
      <c r="AK114" s="54">
        <v>40.044044371386015</v>
      </c>
      <c r="AL114" s="54">
        <v>30.306535919625112</v>
      </c>
      <c r="AM114" s="54">
        <v>46.052377040155015</v>
      </c>
      <c r="AN114" s="54">
        <v>70.841492760372589</v>
      </c>
      <c r="AO114" s="54">
        <v>69.796524095834982</v>
      </c>
      <c r="AP114" s="54">
        <v>72.883410101689847</v>
      </c>
    </row>
    <row r="115" spans="1:42" x14ac:dyDescent="0.2">
      <c r="A115" s="76" t="s">
        <v>67</v>
      </c>
      <c r="B115" s="54">
        <v>404.48313225566</v>
      </c>
      <c r="C115" s="46">
        <v>342.29643454904004</v>
      </c>
      <c r="D115" s="54">
        <v>364.20778315846002</v>
      </c>
      <c r="E115" s="54">
        <v>346.30078673315001</v>
      </c>
      <c r="F115" s="54">
        <v>309.45672890953</v>
      </c>
      <c r="G115" s="46">
        <v>306.51745462438998</v>
      </c>
      <c r="H115" s="54">
        <v>237.03286133272002</v>
      </c>
      <c r="I115" s="54">
        <v>223.71946499463999</v>
      </c>
      <c r="J115" s="54">
        <v>208.69142387079</v>
      </c>
      <c r="K115" s="46">
        <v>190.37753634839001</v>
      </c>
      <c r="L115" s="54">
        <v>176.59400354049998</v>
      </c>
      <c r="M115" s="54">
        <v>163.88054626760001</v>
      </c>
      <c r="N115" s="54">
        <v>132.95580787100999</v>
      </c>
      <c r="O115" s="54">
        <v>109.26287546664999</v>
      </c>
      <c r="P115" s="54">
        <v>74.055293074332894</v>
      </c>
      <c r="Q115" s="54">
        <v>92.077976258930505</v>
      </c>
      <c r="R115" s="54">
        <v>88.216095138361709</v>
      </c>
      <c r="S115" s="54">
        <v>102.653019908639</v>
      </c>
      <c r="T115" s="54">
        <v>123.05934347935001</v>
      </c>
      <c r="U115" s="54">
        <v>116.71527438742099</v>
      </c>
      <c r="V115" s="54">
        <v>69.947237698769698</v>
      </c>
      <c r="W115" s="54">
        <v>66.933170540856693</v>
      </c>
      <c r="X115" s="54">
        <v>43.399365987560181</v>
      </c>
      <c r="Y115" s="54">
        <v>40.454044990125674</v>
      </c>
      <c r="Z115" s="54">
        <v>41.917014053849798</v>
      </c>
      <c r="AA115" s="54">
        <v>28.998898491040297</v>
      </c>
      <c r="AB115" s="54">
        <v>22.850106781974741</v>
      </c>
      <c r="AC115" s="54">
        <v>19.751425754344684</v>
      </c>
      <c r="AD115" s="54">
        <v>11.979442293076215</v>
      </c>
      <c r="AE115" s="54">
        <v>11.475905315706846</v>
      </c>
      <c r="AF115" s="54">
        <v>9.0407700187791225</v>
      </c>
      <c r="AG115" s="54">
        <v>10.150289480121348</v>
      </c>
      <c r="AH115" s="54">
        <v>12.1378891054131</v>
      </c>
      <c r="AI115" s="54">
        <v>15.791241527768499</v>
      </c>
      <c r="AJ115" s="54">
        <v>17.27187678440923</v>
      </c>
      <c r="AK115" s="54">
        <v>15.935978696265865</v>
      </c>
      <c r="AL115" s="54">
        <v>19.539700421381191</v>
      </c>
      <c r="AM115" s="54">
        <v>52.167675576951012</v>
      </c>
      <c r="AN115" s="54">
        <v>158.57953991069672</v>
      </c>
      <c r="AO115" s="54">
        <v>159.47688733587941</v>
      </c>
      <c r="AP115" s="54">
        <v>153.03452334746794</v>
      </c>
    </row>
    <row r="116" spans="1:42" ht="2.25" customHeight="1" x14ac:dyDescent="0.2">
      <c r="A116" s="76"/>
      <c r="B116" s="54"/>
      <c r="C116" s="46"/>
      <c r="D116" s="54"/>
      <c r="E116" s="54"/>
      <c r="F116" s="54"/>
      <c r="G116" s="46"/>
      <c r="H116" s="54"/>
      <c r="I116" s="54"/>
      <c r="J116" s="54"/>
      <c r="K116" s="46"/>
      <c r="L116" s="54"/>
      <c r="M116" s="54"/>
      <c r="N116" s="54"/>
      <c r="O116" s="54"/>
      <c r="P116" s="54"/>
      <c r="Q116" s="54"/>
      <c r="R116" s="54"/>
      <c r="S116" s="54"/>
      <c r="T116" s="54"/>
      <c r="U116" s="54"/>
      <c r="V116" s="54"/>
      <c r="W116" s="54"/>
      <c r="X116" s="54" t="s">
        <v>256</v>
      </c>
      <c r="Y116" s="54" t="s">
        <v>256</v>
      </c>
      <c r="Z116" s="54"/>
      <c r="AA116" s="54" t="s">
        <v>256</v>
      </c>
      <c r="AB116" s="54" t="s">
        <v>256</v>
      </c>
      <c r="AC116" s="54" t="s">
        <v>256</v>
      </c>
      <c r="AD116" s="54" t="s">
        <v>256</v>
      </c>
      <c r="AE116" s="54" t="s">
        <v>256</v>
      </c>
      <c r="AF116" s="54" t="s">
        <v>256</v>
      </c>
      <c r="AG116" s="54" t="s">
        <v>256</v>
      </c>
      <c r="AH116" s="54" t="s">
        <v>256</v>
      </c>
      <c r="AI116" s="54" t="s">
        <v>256</v>
      </c>
      <c r="AJ116" s="54" t="s">
        <v>256</v>
      </c>
      <c r="AK116" s="54" t="s">
        <v>256</v>
      </c>
      <c r="AL116" s="54" t="s">
        <v>256</v>
      </c>
      <c r="AM116" s="54" t="s">
        <v>256</v>
      </c>
      <c r="AN116" s="54" t="s">
        <v>256</v>
      </c>
      <c r="AO116" s="54" t="s">
        <v>256</v>
      </c>
      <c r="AP116" s="54" t="s">
        <v>256</v>
      </c>
    </row>
    <row r="117" spans="1:42" x14ac:dyDescent="0.2">
      <c r="A117" s="76" t="s">
        <v>68</v>
      </c>
      <c r="B117" s="104">
        <v>0.65779079265394236</v>
      </c>
      <c r="C117" s="47">
        <v>0.66646639554542741</v>
      </c>
      <c r="D117" s="104">
        <v>0.61190935793032419</v>
      </c>
      <c r="E117" s="104">
        <v>0.60621884896504574</v>
      </c>
      <c r="F117" s="104">
        <v>0.59313251406464229</v>
      </c>
      <c r="G117" s="47">
        <v>0.55286828847438019</v>
      </c>
      <c r="H117" s="104">
        <v>0.53671162714479193</v>
      </c>
      <c r="I117" s="104">
        <v>0.5581389519796216</v>
      </c>
      <c r="J117" s="104">
        <v>0.55679748084034253</v>
      </c>
      <c r="K117" s="47">
        <v>0.57598566786436578</v>
      </c>
      <c r="L117" s="104">
        <v>0.53999999104091334</v>
      </c>
      <c r="M117" s="104">
        <v>0.54514124571764722</v>
      </c>
      <c r="N117" s="104">
        <v>0.55429942316180036</v>
      </c>
      <c r="O117" s="104">
        <v>0.66105793414460612</v>
      </c>
      <c r="P117" s="104">
        <v>0.61234993719116948</v>
      </c>
      <c r="Q117" s="104">
        <v>0.57602783449497863</v>
      </c>
      <c r="R117" s="104">
        <v>0.56964577820677209</v>
      </c>
      <c r="S117" s="104">
        <v>0.57608146581958997</v>
      </c>
      <c r="T117" s="104">
        <v>0.51029381184895128</v>
      </c>
      <c r="U117" s="104">
        <v>0.48534048788048084</v>
      </c>
      <c r="V117" s="104">
        <v>0.52146390430101652</v>
      </c>
      <c r="W117" s="104">
        <v>0.50897272262523496</v>
      </c>
      <c r="X117" s="104">
        <v>0.49923953908576318</v>
      </c>
      <c r="Y117" s="104">
        <v>0.54529122878628777</v>
      </c>
      <c r="Z117" s="104">
        <v>0.57650445810477102</v>
      </c>
      <c r="AA117" s="104">
        <v>0.4887994783733452</v>
      </c>
      <c r="AB117" s="104">
        <v>0.48624684551326025</v>
      </c>
      <c r="AC117" s="104">
        <v>0.42432618952836887</v>
      </c>
      <c r="AD117" s="104">
        <v>0.6955649460010318</v>
      </c>
      <c r="AE117" s="104">
        <v>0.68856764355794287</v>
      </c>
      <c r="AF117" s="104">
        <v>0.67433629881612911</v>
      </c>
      <c r="AG117" s="104">
        <v>0.73990471027128057</v>
      </c>
      <c r="AH117" s="97">
        <v>0.53240823192847853</v>
      </c>
      <c r="AI117" s="97">
        <v>0.6163490172447138</v>
      </c>
      <c r="AJ117" s="97">
        <v>0.6859509306632684</v>
      </c>
      <c r="AK117" s="97">
        <v>0.61231726074682469</v>
      </c>
      <c r="AL117" s="97">
        <v>0.326022154303519</v>
      </c>
      <c r="AM117" s="97">
        <v>0.32078550951050105</v>
      </c>
      <c r="AN117" s="97">
        <v>0.30345404999330949</v>
      </c>
      <c r="AO117" s="97">
        <v>0.29445250905297887</v>
      </c>
      <c r="AP117" s="97">
        <v>0.33636835248609348</v>
      </c>
    </row>
    <row r="118" spans="1:42" s="50" customFormat="1" x14ac:dyDescent="0.2">
      <c r="A118" s="100" t="s">
        <v>69</v>
      </c>
      <c r="B118" s="48">
        <v>0.19910747682913796</v>
      </c>
      <c r="C118" s="49">
        <v>0.18027506899248738</v>
      </c>
      <c r="D118" s="48">
        <v>0.18360773803142647</v>
      </c>
      <c r="E118" s="48">
        <v>0.17297054821533117</v>
      </c>
      <c r="F118" s="48">
        <v>0.16696537820932686</v>
      </c>
      <c r="G118" s="49">
        <v>0.16564445671302305</v>
      </c>
      <c r="H118" s="48">
        <v>0.13219382987442224</v>
      </c>
      <c r="I118" s="48">
        <v>0.13538003541554772</v>
      </c>
      <c r="J118" s="48">
        <v>0.11861586747576938</v>
      </c>
      <c r="K118" s="49">
        <v>0.11030801846377142</v>
      </c>
      <c r="L118" s="48">
        <v>0.10208496100135937</v>
      </c>
      <c r="M118" s="48">
        <v>9.4077526319525914E-2</v>
      </c>
      <c r="N118" s="48">
        <v>7.95675953281164E-2</v>
      </c>
      <c r="O118" s="48">
        <v>5.9674831724310172E-2</v>
      </c>
      <c r="P118" s="48">
        <v>3.9579043273557005E-2</v>
      </c>
      <c r="Q118" s="48">
        <v>4.6343696679731705E-2</v>
      </c>
      <c r="R118" s="48">
        <v>4.6621728143201688E-2</v>
      </c>
      <c r="S118" s="48">
        <v>5.5742055911461537E-2</v>
      </c>
      <c r="T118" s="48">
        <v>5.5071908429799109E-2</v>
      </c>
      <c r="U118" s="48">
        <v>5.1669882744652527E-2</v>
      </c>
      <c r="V118" s="48">
        <v>3.126638219708168E-2</v>
      </c>
      <c r="W118" s="48">
        <v>3.0619497734306129E-2</v>
      </c>
      <c r="X118" s="48">
        <v>1.8881817117881169E-2</v>
      </c>
      <c r="Y118" s="48">
        <v>1.5496795573571915E-2</v>
      </c>
      <c r="Z118" s="48">
        <v>1.52430743837441E-2</v>
      </c>
      <c r="AA118" s="48">
        <v>1.0132516247281242E-2</v>
      </c>
      <c r="AB118" s="48">
        <v>7.8881455482913507E-3</v>
      </c>
      <c r="AC118" s="48">
        <v>7.1555119418800521E-3</v>
      </c>
      <c r="AD118" s="48">
        <v>4.2258430015396321E-3</v>
      </c>
      <c r="AE118" s="48">
        <v>4.0097616081818778E-3</v>
      </c>
      <c r="AF118" s="48">
        <v>3.1555993891001525E-3</v>
      </c>
      <c r="AG118" s="48">
        <v>3.5190087792229983E-3</v>
      </c>
      <c r="AH118" s="48">
        <v>4.0076546517537554E-3</v>
      </c>
      <c r="AI118" s="48">
        <v>5.0696483931426941E-3</v>
      </c>
      <c r="AJ118" s="48">
        <v>5.5043118334616179E-3</v>
      </c>
      <c r="AK118" s="48">
        <v>5.0237914333752182E-3</v>
      </c>
      <c r="AL118" s="48">
        <v>5.9342967778074048E-3</v>
      </c>
      <c r="AM118" s="48">
        <v>1.4913585927352894E-2</v>
      </c>
      <c r="AN118" s="48">
        <v>4.6432341939339705E-2</v>
      </c>
      <c r="AO118" s="48">
        <v>4.4593426105215501E-2</v>
      </c>
      <c r="AP118" s="48">
        <v>4.3086445062220494E-2</v>
      </c>
    </row>
    <row r="119" spans="1:42" x14ac:dyDescent="0.2">
      <c r="A119" s="86"/>
      <c r="B119" s="54"/>
      <c r="C119" s="54"/>
      <c r="D119" s="54"/>
      <c r="E119" s="54"/>
      <c r="F119" s="54"/>
      <c r="G119" s="54"/>
      <c r="H119" s="54"/>
      <c r="I119" s="54"/>
      <c r="J119" s="54"/>
      <c r="K119" s="54"/>
      <c r="L119" s="54"/>
      <c r="M119" s="54"/>
      <c r="N119" s="54"/>
      <c r="O119" s="54"/>
      <c r="P119" s="54"/>
      <c r="Q119" s="54"/>
      <c r="R119" s="54"/>
      <c r="S119" s="54"/>
      <c r="T119" s="54"/>
      <c r="U119" s="54"/>
      <c r="V119" s="54"/>
      <c r="W119" s="54"/>
      <c r="X119" s="54"/>
      <c r="Y119" s="54"/>
      <c r="Z119" s="54"/>
      <c r="AA119" s="54"/>
      <c r="AB119" s="54"/>
      <c r="AC119" s="54"/>
      <c r="AD119" s="54"/>
      <c r="AE119" s="54"/>
      <c r="AF119" s="54"/>
      <c r="AG119" s="54"/>
      <c r="AH119" s="54"/>
      <c r="AI119" s="54"/>
      <c r="AJ119" s="54"/>
      <c r="AK119" s="54"/>
      <c r="AL119" s="54"/>
      <c r="AM119" s="54"/>
      <c r="AN119" s="54"/>
      <c r="AO119" s="54"/>
      <c r="AP119" s="54"/>
    </row>
    <row r="120" spans="1:42" s="53" customFormat="1" x14ac:dyDescent="0.2">
      <c r="A120" s="106" t="s">
        <v>83</v>
      </c>
      <c r="B120" s="45"/>
      <c r="C120" s="44"/>
      <c r="D120" s="45"/>
      <c r="E120" s="45"/>
      <c r="F120" s="45"/>
      <c r="G120" s="44"/>
      <c r="H120" s="45"/>
      <c r="I120" s="45"/>
      <c r="J120" s="45"/>
      <c r="K120" s="44"/>
      <c r="L120" s="45"/>
      <c r="M120" s="45"/>
      <c r="N120" s="45"/>
      <c r="O120" s="45"/>
      <c r="P120" s="45"/>
      <c r="Q120" s="45"/>
      <c r="R120" s="45"/>
      <c r="S120" s="45"/>
      <c r="T120" s="45"/>
      <c r="U120" s="45"/>
      <c r="V120" s="45"/>
      <c r="W120" s="45"/>
      <c r="X120" s="45"/>
      <c r="Y120" s="45"/>
      <c r="Z120" s="45"/>
      <c r="AA120" s="45"/>
      <c r="AB120" s="45"/>
      <c r="AC120" s="45"/>
      <c r="AD120" s="45"/>
      <c r="AE120" s="45"/>
      <c r="AF120" s="45"/>
      <c r="AG120" s="45"/>
      <c r="AH120" s="45"/>
      <c r="AI120" s="45"/>
      <c r="AJ120" s="45"/>
      <c r="AK120" s="45"/>
      <c r="AL120" s="45"/>
      <c r="AM120" s="45"/>
      <c r="AN120" s="45"/>
      <c r="AO120" s="45"/>
      <c r="AP120" s="45"/>
    </row>
    <row r="121" spans="1:42" x14ac:dyDescent="0.2">
      <c r="A121" s="76" t="s">
        <v>74</v>
      </c>
      <c r="B121" s="54">
        <v>1892.77531781674</v>
      </c>
      <c r="C121" s="46">
        <v>2099.2798839321599</v>
      </c>
      <c r="D121" s="54">
        <v>1692.5741430748601</v>
      </c>
      <c r="E121" s="54">
        <v>1916.0735629189401</v>
      </c>
      <c r="F121" s="54">
        <v>1688.7155509013901</v>
      </c>
      <c r="G121" s="46">
        <v>1526.7374425532998</v>
      </c>
      <c r="H121" s="54">
        <v>1679.2997187291899</v>
      </c>
      <c r="I121" s="54">
        <v>1799.4529484370098</v>
      </c>
      <c r="J121" s="54">
        <v>1630.1889784414602</v>
      </c>
      <c r="K121" s="46">
        <v>1833.2433693206601</v>
      </c>
      <c r="L121" s="54">
        <v>1515.0958865559699</v>
      </c>
      <c r="M121" s="54">
        <v>1552.2535133764802</v>
      </c>
      <c r="N121" s="54">
        <v>1359.82338668443</v>
      </c>
      <c r="O121" s="54">
        <v>1384.0943445400301</v>
      </c>
      <c r="P121" s="54">
        <v>1919.86064512639</v>
      </c>
      <c r="Q121" s="54">
        <v>1937.055329827275</v>
      </c>
      <c r="R121" s="54">
        <v>2898.3802245022848</v>
      </c>
      <c r="S121" s="54">
        <v>2867.0941436871981</v>
      </c>
      <c r="T121" s="54">
        <v>3735.9031137180627</v>
      </c>
      <c r="U121" s="54">
        <v>3661.9582086849641</v>
      </c>
      <c r="V121" s="54">
        <v>4510.2644325372803</v>
      </c>
      <c r="W121" s="54">
        <v>4748.3438779893586</v>
      </c>
      <c r="X121" s="54">
        <v>4741.3185832664785</v>
      </c>
      <c r="Y121" s="54">
        <v>4568.5819874410354</v>
      </c>
      <c r="Z121" s="54">
        <v>4004.1541980314332</v>
      </c>
      <c r="AA121" s="54">
        <v>4643.4807653393627</v>
      </c>
      <c r="AB121" s="54">
        <v>5114.6624977719139</v>
      </c>
      <c r="AC121" s="54">
        <v>5321.3452408684279</v>
      </c>
      <c r="AD121" s="54">
        <v>5771.9599311820321</v>
      </c>
      <c r="AE121" s="54">
        <v>6045.9041686186974</v>
      </c>
      <c r="AF121" s="54">
        <v>6380.8300077927925</v>
      </c>
      <c r="AG121" s="54">
        <v>5701.296607759964</v>
      </c>
      <c r="AH121" s="54">
        <v>5277.8853692078446</v>
      </c>
      <c r="AI121" s="54">
        <v>4257.7976823737208</v>
      </c>
      <c r="AJ121" s="54">
        <v>4175.3088121302935</v>
      </c>
      <c r="AK121" s="54">
        <v>4066.8170177738848</v>
      </c>
      <c r="AL121" s="54">
        <v>4256.7767827265616</v>
      </c>
      <c r="AM121" s="54">
        <v>4276.5552207318178</v>
      </c>
      <c r="AN121" s="54">
        <v>4579.8479189855625</v>
      </c>
      <c r="AO121" s="54">
        <v>4691.4132582365019</v>
      </c>
      <c r="AP121" s="54">
        <v>3769.4927510642351</v>
      </c>
    </row>
    <row r="122" spans="1:42" x14ac:dyDescent="0.2">
      <c r="A122" s="76" t="s">
        <v>66</v>
      </c>
      <c r="B122" s="54">
        <v>0.47224300819635895</v>
      </c>
      <c r="C122" s="46">
        <v>0.32885217187495597</v>
      </c>
      <c r="D122" s="54">
        <v>0.44216206504759442</v>
      </c>
      <c r="E122" s="54">
        <v>0.15758694204095258</v>
      </c>
      <c r="F122" s="54">
        <v>0.55687933893567998</v>
      </c>
      <c r="G122" s="46">
        <v>0.93004258367275006</v>
      </c>
      <c r="H122" s="54">
        <v>0.90499566630428008</v>
      </c>
      <c r="I122" s="54">
        <v>2.2029433559993299</v>
      </c>
      <c r="J122" s="54">
        <v>1.5213567155419099</v>
      </c>
      <c r="K122" s="46">
        <v>2.0033717318329001</v>
      </c>
      <c r="L122" s="54">
        <v>1.61957820310453</v>
      </c>
      <c r="M122" s="54">
        <v>1.5047629656055401</v>
      </c>
      <c r="N122" s="54">
        <v>1.3762027598335298</v>
      </c>
      <c r="O122" s="54">
        <v>1.3326354552276101</v>
      </c>
      <c r="P122" s="54">
        <v>1.4297811533961751</v>
      </c>
      <c r="Q122" s="54">
        <v>1.6225620086731349</v>
      </c>
      <c r="R122" s="54">
        <v>1.6472976612914461</v>
      </c>
      <c r="S122" s="54">
        <v>1.3788915602651999</v>
      </c>
      <c r="T122" s="54">
        <v>1.5111146250433301</v>
      </c>
      <c r="U122" s="54">
        <v>1.5186682934301909</v>
      </c>
      <c r="V122" s="54">
        <v>1.7829289400556272</v>
      </c>
      <c r="W122" s="54">
        <v>1.763776372285786</v>
      </c>
      <c r="X122" s="54">
        <v>1.5102325598335242</v>
      </c>
      <c r="Y122" s="54">
        <v>1.6440258834788273</v>
      </c>
      <c r="Z122" s="54">
        <v>1.4432756825108097</v>
      </c>
      <c r="AA122" s="54">
        <v>1.432565788208906</v>
      </c>
      <c r="AB122" s="54">
        <v>2.0354102222868726</v>
      </c>
      <c r="AC122" s="54">
        <v>2.2013946377030127</v>
      </c>
      <c r="AD122" s="54">
        <v>2.3169515816158612</v>
      </c>
      <c r="AE122" s="54">
        <v>2.3870729808612787</v>
      </c>
      <c r="AF122" s="54">
        <v>2.6375465233868352</v>
      </c>
      <c r="AG122" s="54">
        <v>2.5670339734138725</v>
      </c>
      <c r="AH122" s="54">
        <v>2.5911881899899649</v>
      </c>
      <c r="AI122" s="54">
        <v>2.3955023777556828</v>
      </c>
      <c r="AJ122" s="54">
        <v>2.6090881163770345</v>
      </c>
      <c r="AK122" s="54">
        <v>2.4660930730777162</v>
      </c>
      <c r="AL122" s="54">
        <v>1.7017000308702457</v>
      </c>
      <c r="AM122" s="54">
        <v>1.9554584961138541</v>
      </c>
      <c r="AN122" s="54">
        <v>2.0748567606119273</v>
      </c>
      <c r="AO122" s="54">
        <v>2.039857110097187</v>
      </c>
      <c r="AP122" s="54">
        <v>1.9659784563283751</v>
      </c>
    </row>
    <row r="123" spans="1:42" x14ac:dyDescent="0.2">
      <c r="A123" s="76" t="s">
        <v>67</v>
      </c>
      <c r="B123" s="54">
        <v>0.34005118976473597</v>
      </c>
      <c r="C123" s="46">
        <v>0.31591243609914799</v>
      </c>
      <c r="D123" s="54">
        <v>0.28668486585037206</v>
      </c>
      <c r="E123" s="54">
        <v>7.2298321882062998E-4</v>
      </c>
      <c r="F123" s="54">
        <v>0.29168202331423843</v>
      </c>
      <c r="G123" s="46">
        <v>0.29519740328228722</v>
      </c>
      <c r="H123" s="54">
        <v>0.29577802475575526</v>
      </c>
      <c r="I123" s="54">
        <v>0.29882190925564944</v>
      </c>
      <c r="J123" s="54">
        <v>0.21822442444488949</v>
      </c>
      <c r="K123" s="46">
        <v>1.4674675736117404</v>
      </c>
      <c r="L123" s="54">
        <v>1.3813902221702938</v>
      </c>
      <c r="M123" s="54">
        <v>1.3834920424837502</v>
      </c>
      <c r="N123" s="54">
        <v>1.6699829274768461</v>
      </c>
      <c r="O123" s="54">
        <v>1.6750216253291259</v>
      </c>
      <c r="P123" s="54">
        <v>1.6759894124369672</v>
      </c>
      <c r="Q123" s="54">
        <v>1.6690822562055396</v>
      </c>
      <c r="R123" s="54">
        <v>1.5673068782189472</v>
      </c>
      <c r="S123" s="54">
        <v>1.7050935654708799E-3</v>
      </c>
      <c r="T123" s="54">
        <v>1.795637075173412E-4</v>
      </c>
      <c r="U123" s="54">
        <v>9.3441892300820699E-4</v>
      </c>
      <c r="V123" s="54">
        <v>6.3331063017136202E-2</v>
      </c>
      <c r="W123" s="54">
        <v>0.15009015988273899</v>
      </c>
      <c r="X123" s="54">
        <v>8.2770981255821455E-3</v>
      </c>
      <c r="Y123" s="54">
        <v>4.0508937799610747E-2</v>
      </c>
      <c r="Z123" s="54">
        <v>0.60852181275934769</v>
      </c>
      <c r="AA123" s="54">
        <v>0.13078648632913564</v>
      </c>
      <c r="AB123" s="54">
        <v>0.16655441837607493</v>
      </c>
      <c r="AC123" s="54">
        <v>0.16075183777588026</v>
      </c>
      <c r="AD123" s="54">
        <v>0.16420012973659548</v>
      </c>
      <c r="AE123" s="54">
        <v>0.16343349146191857</v>
      </c>
      <c r="AF123" s="54">
        <v>0.12030152663912791</v>
      </c>
      <c r="AG123" s="54">
        <v>0.12676860730500081</v>
      </c>
      <c r="AH123" s="54">
        <v>0.15724084316823231</v>
      </c>
      <c r="AI123" s="54">
        <v>0.17050714685240587</v>
      </c>
      <c r="AJ123" s="54">
        <v>0.16892524470588238</v>
      </c>
      <c r="AK123" s="54">
        <v>0.17211381357118469</v>
      </c>
      <c r="AL123" s="54">
        <v>3.1282522764505105E-2</v>
      </c>
      <c r="AM123" s="54">
        <v>4.2368113032346159E-2</v>
      </c>
      <c r="AN123" s="54">
        <v>4.2926828254942024E-3</v>
      </c>
      <c r="AO123" s="54">
        <v>2.4246115886258968E-3</v>
      </c>
      <c r="AP123" s="54">
        <v>2.234427833120594E-3</v>
      </c>
    </row>
    <row r="124" spans="1:42" ht="2.25" customHeight="1" x14ac:dyDescent="0.2">
      <c r="A124" s="76"/>
      <c r="B124" s="54"/>
      <c r="C124" s="46"/>
      <c r="D124" s="54"/>
      <c r="E124" s="54"/>
      <c r="F124" s="54"/>
      <c r="G124" s="46"/>
      <c r="H124" s="54"/>
      <c r="I124" s="54"/>
      <c r="J124" s="54"/>
      <c r="K124" s="46"/>
      <c r="L124" s="54"/>
      <c r="M124" s="54"/>
      <c r="N124" s="54"/>
      <c r="O124" s="54"/>
      <c r="P124" s="54"/>
      <c r="Q124" s="54"/>
      <c r="R124" s="54"/>
      <c r="S124" s="54"/>
      <c r="T124" s="54"/>
      <c r="U124" s="54"/>
      <c r="V124" s="54"/>
      <c r="W124" s="54"/>
      <c r="X124" s="54" t="s">
        <v>256</v>
      </c>
      <c r="Y124" s="54" t="s">
        <v>256</v>
      </c>
      <c r="Z124" s="54" t="s">
        <v>256</v>
      </c>
      <c r="AA124" s="54" t="s">
        <v>256</v>
      </c>
      <c r="AB124" s="54" t="s">
        <v>256</v>
      </c>
      <c r="AC124" s="54" t="s">
        <v>256</v>
      </c>
      <c r="AD124" s="54" t="s">
        <v>256</v>
      </c>
      <c r="AE124" s="54" t="s">
        <v>256</v>
      </c>
      <c r="AF124" s="54" t="s">
        <v>256</v>
      </c>
      <c r="AG124" s="54" t="s">
        <v>256</v>
      </c>
      <c r="AH124" s="54" t="s">
        <v>256</v>
      </c>
      <c r="AI124" s="54" t="s">
        <v>256</v>
      </c>
      <c r="AJ124" s="54" t="s">
        <v>256</v>
      </c>
      <c r="AK124" s="54" t="s">
        <v>256</v>
      </c>
      <c r="AL124" s="54" t="s">
        <v>256</v>
      </c>
      <c r="AM124" s="54" t="s">
        <v>256</v>
      </c>
      <c r="AN124" s="54" t="s">
        <v>256</v>
      </c>
      <c r="AO124" s="54" t="s">
        <v>256</v>
      </c>
      <c r="AP124" s="54" t="s">
        <v>256</v>
      </c>
    </row>
    <row r="125" spans="1:42" x14ac:dyDescent="0.2">
      <c r="A125" s="76" t="s">
        <v>84</v>
      </c>
      <c r="B125" s="104">
        <v>0.15396256859969776</v>
      </c>
      <c r="C125" s="47">
        <v>0.14452428062009787</v>
      </c>
      <c r="D125" s="104">
        <v>5.9266757947415379E-2</v>
      </c>
      <c r="E125" s="104">
        <v>0.33160164176009238</v>
      </c>
      <c r="F125" s="104">
        <v>0.82432749572129693</v>
      </c>
      <c r="G125" s="47">
        <v>0.8269571312189048</v>
      </c>
      <c r="H125" s="104">
        <v>0.81742158625720973</v>
      </c>
      <c r="I125" s="104">
        <v>0.81541058565171987</v>
      </c>
      <c r="J125" s="104">
        <v>0.81451471873680126</v>
      </c>
      <c r="K125" s="47">
        <v>0.41570531482764617</v>
      </c>
      <c r="L125" s="104">
        <v>0.37609939469320086</v>
      </c>
      <c r="M125" s="104">
        <v>0.36025796592268755</v>
      </c>
      <c r="N125" s="104">
        <v>0.290014314660891</v>
      </c>
      <c r="O125" s="104">
        <v>0.26298775261628632</v>
      </c>
      <c r="P125" s="104">
        <v>0.24087441501110934</v>
      </c>
      <c r="Q125" s="104">
        <v>0.22551094673178959</v>
      </c>
      <c r="R125" s="104">
        <v>0.14975826663746203</v>
      </c>
      <c r="S125" s="104">
        <v>0.45877352694881746</v>
      </c>
      <c r="T125" s="104">
        <v>0.38434942654077819</v>
      </c>
      <c r="U125" s="104">
        <v>0.72567382557294524</v>
      </c>
      <c r="V125" s="104">
        <v>0.94484785413621275</v>
      </c>
      <c r="W125" s="104">
        <v>0.99171428555481866</v>
      </c>
      <c r="X125" s="104">
        <v>0.81478795019327899</v>
      </c>
      <c r="Y125" s="104">
        <v>0.97910600314747731</v>
      </c>
      <c r="Z125" s="104">
        <v>0.193859887976228</v>
      </c>
      <c r="AA125" s="104">
        <v>0.79544354182357924</v>
      </c>
      <c r="AB125" s="104">
        <v>0.97274568055302113</v>
      </c>
      <c r="AC125" s="104">
        <v>0.93683978814611557</v>
      </c>
      <c r="AD125" s="104">
        <v>0.98174361826282053</v>
      </c>
      <c r="AE125" s="104">
        <v>0.83422526558775556</v>
      </c>
      <c r="AF125" s="104">
        <v>0.77181047345486931</v>
      </c>
      <c r="AG125" s="104">
        <v>0.77727842863539687</v>
      </c>
      <c r="AH125" s="104">
        <v>0.99882842915587711</v>
      </c>
      <c r="AI125" s="104">
        <v>0.98647159681669649</v>
      </c>
      <c r="AJ125" s="104">
        <v>0.99439904041873906</v>
      </c>
      <c r="AK125" s="104">
        <v>0.99653296727959839</v>
      </c>
      <c r="AL125" s="104">
        <v>0.98105517034838208</v>
      </c>
      <c r="AM125" s="104">
        <v>0.93754563363146692</v>
      </c>
      <c r="AN125" s="104">
        <v>0.82032806605123232</v>
      </c>
      <c r="AO125" s="104">
        <v>0.82129541619438351</v>
      </c>
      <c r="AP125" s="104">
        <v>0.95679237641977999</v>
      </c>
    </row>
    <row r="126" spans="1:42" s="50" customFormat="1" x14ac:dyDescent="0.2">
      <c r="A126" s="100" t="s">
        <v>69</v>
      </c>
      <c r="B126" s="48">
        <v>1.7965745144911066E-4</v>
      </c>
      <c r="C126" s="49">
        <v>1.5048609693120701E-4</v>
      </c>
      <c r="D126" s="48">
        <v>1.6937802519513759E-4</v>
      </c>
      <c r="E126" s="48">
        <v>3.7732539752766053E-7</v>
      </c>
      <c r="F126" s="48">
        <v>1.7272418860508895E-4</v>
      </c>
      <c r="G126" s="49">
        <v>1.9335178076762311E-4</v>
      </c>
      <c r="H126" s="48">
        <v>1.7613176579317556E-4</v>
      </c>
      <c r="I126" s="48">
        <v>1.6606264115724933E-4</v>
      </c>
      <c r="J126" s="48">
        <v>1.3386449505597972E-4</v>
      </c>
      <c r="K126" s="49">
        <v>8.0047613872212499E-4</v>
      </c>
      <c r="L126" s="48">
        <v>9.1175102145540877E-4</v>
      </c>
      <c r="M126" s="48">
        <v>8.9127969791117571E-4</v>
      </c>
      <c r="N126" s="48">
        <v>1.2280881060213694E-3</v>
      </c>
      <c r="O126" s="48">
        <v>1.2101932443671522E-3</v>
      </c>
      <c r="P126" s="48">
        <v>8.7297451338017918E-4</v>
      </c>
      <c r="Q126" s="48">
        <v>8.6165956671685256E-4</v>
      </c>
      <c r="R126" s="48">
        <v>5.407526814354E-4</v>
      </c>
      <c r="S126" s="48">
        <v>5.9471139767948501E-7</v>
      </c>
      <c r="T126" s="48">
        <v>4.8064337337333933E-8</v>
      </c>
      <c r="U126" s="48">
        <v>2.5516919357301012E-7</v>
      </c>
      <c r="V126" s="48">
        <v>1.4041541014815594E-5</v>
      </c>
      <c r="W126" s="48">
        <v>3.1608949086116575E-5</v>
      </c>
      <c r="X126" s="48">
        <v>1.7457376002520657E-6</v>
      </c>
      <c r="Y126" s="48">
        <v>8.8668514455840408E-6</v>
      </c>
      <c r="Z126" s="48">
        <v>1.5197262209794916E-4</v>
      </c>
      <c r="AA126" s="48">
        <v>2.8165613887188623E-5</v>
      </c>
      <c r="AB126" s="48">
        <v>3.2564107299089741E-5</v>
      </c>
      <c r="AC126" s="48">
        <v>3.0208872098974361E-5</v>
      </c>
      <c r="AD126" s="48">
        <v>2.8447898407875668E-5</v>
      </c>
      <c r="AE126" s="48">
        <v>2.7032100890751975E-5</v>
      </c>
      <c r="AF126" s="48">
        <v>1.8853585895911008E-5</v>
      </c>
      <c r="AG126" s="48">
        <v>2.2235048626036686E-5</v>
      </c>
      <c r="AH126" s="48">
        <v>2.9792394523307448E-5</v>
      </c>
      <c r="AI126" s="48">
        <v>4.0045854587752079E-5</v>
      </c>
      <c r="AJ126" s="48">
        <v>4.045814388988743E-5</v>
      </c>
      <c r="AK126" s="48">
        <v>4.2321504217909772E-5</v>
      </c>
      <c r="AL126" s="48">
        <v>7.3488755368722773E-6</v>
      </c>
      <c r="AM126" s="48">
        <v>9.9070655809504536E-6</v>
      </c>
      <c r="AN126" s="48">
        <v>9.3729811588264099E-7</v>
      </c>
      <c r="AO126" s="48">
        <v>5.16819017034817E-7</v>
      </c>
      <c r="AP126" s="48">
        <v>5.9276618385583881E-7</v>
      </c>
    </row>
    <row r="127" spans="1:42" x14ac:dyDescent="0.2">
      <c r="A127" s="86"/>
      <c r="B127" s="54"/>
      <c r="C127" s="54"/>
      <c r="D127" s="54"/>
      <c r="E127" s="54"/>
      <c r="F127" s="54"/>
      <c r="G127" s="54"/>
      <c r="H127" s="54"/>
      <c r="I127" s="54"/>
      <c r="J127" s="54"/>
      <c r="K127" s="54"/>
      <c r="L127" s="54"/>
      <c r="M127" s="54"/>
      <c r="N127" s="54"/>
      <c r="O127" s="54"/>
      <c r="P127" s="54"/>
      <c r="Q127" s="54"/>
      <c r="R127" s="54"/>
      <c r="S127" s="54"/>
      <c r="T127" s="54"/>
      <c r="U127" s="54"/>
      <c r="V127" s="54"/>
      <c r="W127" s="54"/>
      <c r="X127" s="54"/>
      <c r="Y127" s="54"/>
      <c r="Z127" s="54"/>
      <c r="AA127" s="54"/>
      <c r="AB127" s="54"/>
      <c r="AC127" s="54"/>
      <c r="AD127" s="54"/>
      <c r="AE127" s="54"/>
      <c r="AF127" s="54"/>
      <c r="AG127" s="54"/>
      <c r="AH127" s="54"/>
      <c r="AI127" s="54"/>
      <c r="AJ127" s="54"/>
      <c r="AK127" s="54"/>
      <c r="AL127" s="54"/>
      <c r="AM127" s="54"/>
      <c r="AN127" s="408"/>
      <c r="AO127" s="408"/>
      <c r="AP127" s="408"/>
    </row>
    <row r="128" spans="1:42" x14ac:dyDescent="0.2">
      <c r="A128" s="264" t="s">
        <v>320</v>
      </c>
      <c r="B128" s="284"/>
      <c r="C128" s="284"/>
      <c r="D128" s="284"/>
      <c r="E128" s="284"/>
      <c r="F128" s="284"/>
      <c r="G128" s="284"/>
      <c r="H128" s="284"/>
      <c r="I128" s="284"/>
      <c r="J128" s="284"/>
      <c r="K128" s="284"/>
      <c r="L128" s="284"/>
      <c r="M128" s="284"/>
      <c r="N128" s="284"/>
      <c r="O128" s="284"/>
      <c r="P128" s="284"/>
      <c r="Q128" s="284"/>
      <c r="R128" s="284"/>
      <c r="S128" s="284"/>
      <c r="T128" s="284"/>
      <c r="U128" s="284"/>
      <c r="V128" s="284"/>
      <c r="W128" s="284"/>
      <c r="X128" s="284"/>
      <c r="Y128" s="284"/>
      <c r="Z128" s="284"/>
      <c r="AA128" s="284"/>
      <c r="AB128" s="284"/>
      <c r="AC128" s="284"/>
      <c r="AD128" s="284"/>
      <c r="AE128" s="284"/>
      <c r="AF128" s="54"/>
      <c r="AG128" s="54"/>
      <c r="AH128" s="54"/>
      <c r="AI128" s="54"/>
      <c r="AJ128" s="400"/>
      <c r="AK128" s="400"/>
      <c r="AL128" s="400"/>
      <c r="AM128" s="400"/>
      <c r="AN128" s="409"/>
      <c r="AO128" s="409"/>
      <c r="AP128" s="408"/>
    </row>
    <row r="129" spans="1:42" x14ac:dyDescent="0.2">
      <c r="A129" s="86" t="s">
        <v>326</v>
      </c>
      <c r="B129" s="284"/>
      <c r="C129" s="284"/>
      <c r="D129" s="284"/>
      <c r="E129" s="284"/>
      <c r="F129" s="284"/>
      <c r="G129" s="284"/>
      <c r="H129" s="284"/>
      <c r="I129" s="284"/>
      <c r="J129" s="284"/>
      <c r="K129" s="284"/>
      <c r="L129" s="284"/>
      <c r="M129" s="284"/>
      <c r="N129" s="284"/>
      <c r="O129" s="284"/>
      <c r="P129" s="284"/>
      <c r="Q129" s="284"/>
      <c r="R129" s="284"/>
      <c r="S129" s="284"/>
      <c r="T129" s="284"/>
      <c r="U129" s="284"/>
      <c r="V129" s="284"/>
      <c r="W129" s="284"/>
      <c r="X129" s="284"/>
      <c r="Y129" s="284"/>
      <c r="Z129" s="284"/>
      <c r="AA129" s="284"/>
      <c r="AB129" s="284"/>
      <c r="AC129" s="284"/>
      <c r="AD129" s="284"/>
      <c r="AE129" s="284"/>
      <c r="AF129" s="54"/>
      <c r="AG129" s="54"/>
      <c r="AH129" s="54"/>
      <c r="AI129" s="54"/>
      <c r="AJ129" s="54"/>
      <c r="AK129" s="54"/>
      <c r="AL129" s="54"/>
      <c r="AM129" s="400"/>
      <c r="AN129" s="408"/>
      <c r="AO129" s="408"/>
      <c r="AP129" s="408"/>
    </row>
    <row r="130" spans="1:42" x14ac:dyDescent="0.2">
      <c r="A130" s="86"/>
      <c r="B130" s="284"/>
      <c r="C130" s="284"/>
      <c r="D130" s="284"/>
      <c r="E130" s="284"/>
      <c r="F130" s="284"/>
      <c r="G130" s="284"/>
      <c r="H130" s="284"/>
      <c r="I130" s="284"/>
      <c r="J130" s="284"/>
      <c r="K130" s="284"/>
      <c r="L130" s="284"/>
      <c r="M130" s="284"/>
      <c r="N130" s="284"/>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54"/>
      <c r="AL130" s="54"/>
      <c r="AM130" s="400"/>
      <c r="AN130" s="400"/>
      <c r="AO130" s="400"/>
      <c r="AP130" s="408"/>
    </row>
    <row r="131" spans="1:42" x14ac:dyDescent="0.2">
      <c r="Z131" s="284"/>
      <c r="AA131" s="284"/>
      <c r="AB131" s="284"/>
      <c r="AC131" s="284"/>
      <c r="AD131" s="284"/>
      <c r="AE131" s="284"/>
      <c r="AF131" s="284"/>
      <c r="AG131" s="284"/>
      <c r="AH131" s="284"/>
      <c r="AI131" s="284"/>
      <c r="AJ131" s="284"/>
      <c r="AK131" s="54"/>
      <c r="AL131" s="54"/>
      <c r="AM131" s="54"/>
      <c r="AN131" s="54"/>
      <c r="AO131" s="54"/>
      <c r="AP131" s="408"/>
    </row>
    <row r="132" spans="1:42" x14ac:dyDescent="0.2">
      <c r="B132" s="285"/>
      <c r="C132" s="285"/>
      <c r="D132" s="285"/>
      <c r="E132" s="285"/>
      <c r="F132" s="285"/>
      <c r="G132" s="285"/>
      <c r="H132" s="285"/>
      <c r="I132" s="285"/>
      <c r="J132" s="285"/>
      <c r="K132" s="285"/>
      <c r="L132" s="285"/>
      <c r="M132" s="285"/>
      <c r="N132" s="285"/>
      <c r="O132" s="285"/>
      <c r="P132" s="285"/>
      <c r="Q132" s="285"/>
      <c r="R132" s="285"/>
      <c r="S132" s="285"/>
      <c r="T132" s="285"/>
      <c r="U132" s="285"/>
      <c r="V132" s="285"/>
      <c r="W132" s="285"/>
      <c r="X132" s="285"/>
      <c r="Y132" s="285"/>
      <c r="Z132" s="284"/>
      <c r="AA132" s="284"/>
      <c r="AB132" s="284"/>
      <c r="AC132" s="284"/>
      <c r="AD132" s="284"/>
      <c r="AE132" s="284"/>
      <c r="AF132" s="284"/>
      <c r="AG132" s="284"/>
      <c r="AH132" s="284"/>
      <c r="AI132" s="284"/>
      <c r="AJ132" s="284"/>
      <c r="AK132" s="284"/>
      <c r="AL132" s="284"/>
      <c r="AM132" s="284"/>
      <c r="AN132" s="284"/>
      <c r="AO132" s="284"/>
      <c r="AP132" s="284"/>
    </row>
    <row r="135" spans="1:42" x14ac:dyDescent="0.2">
      <c r="X135" s="286"/>
    </row>
  </sheetData>
  <pageMargins left="0.70866141732283472" right="0.70866141732283472" top="0.78740157480314965" bottom="0.78740157480314965" header="0.31496062992125984" footer="0.31496062992125984"/>
  <pageSetup paperSize="9" scale="2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78C4E-3B05-44B8-8E8B-98678E54658A}">
  <dimension ref="A1:AP152"/>
  <sheetViews>
    <sheetView zoomScale="70" zoomScaleNormal="70" workbookViewId="0">
      <pane ySplit="2" topLeftCell="A3" activePane="bottomLeft" state="frozenSplit"/>
      <selection sqref="A1:XFD1048576"/>
      <selection pane="bottomLeft" activeCell="AQ142" sqref="AQ142"/>
    </sheetView>
  </sheetViews>
  <sheetFormatPr defaultColWidth="12.5703125" defaultRowHeight="12" outlineLevelCol="1" x14ac:dyDescent="0.2"/>
  <cols>
    <col min="1" max="1" width="37.140625" style="260" customWidth="1"/>
    <col min="2" max="17" width="12.5703125" style="260" hidden="1" customWidth="1" outlineLevel="1"/>
    <col min="18" max="18" width="12.5703125" style="260" hidden="1" customWidth="1" outlineLevel="1" collapsed="1"/>
    <col min="19" max="23" width="12.5703125" style="260" hidden="1" customWidth="1" outlineLevel="1"/>
    <col min="24" max="24" width="12.5703125" style="260" collapsed="1"/>
    <col min="25" max="33" width="12.5703125" style="260"/>
    <col min="34" max="34" width="12.5703125" style="260" customWidth="1"/>
    <col min="35" max="42" width="12.5703125" style="260"/>
    <col min="43" max="16384" width="12.5703125" style="13"/>
  </cols>
  <sheetData>
    <row r="1" spans="1:42" s="10" customFormat="1" ht="38.25" customHeight="1" x14ac:dyDescent="0.2">
      <c r="A1" s="6" t="s">
        <v>120</v>
      </c>
      <c r="B1" s="74"/>
      <c r="C1" s="74"/>
      <c r="D1" s="74"/>
      <c r="E1" s="74"/>
      <c r="F1" s="74"/>
      <c r="G1" s="74"/>
      <c r="H1" s="74"/>
      <c r="I1" s="74"/>
      <c r="J1" s="74"/>
      <c r="K1" s="8"/>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row>
    <row r="2" spans="1:42" s="11" customFormat="1" x14ac:dyDescent="0.2">
      <c r="A2" s="5"/>
      <c r="B2" s="255"/>
      <c r="C2" s="255"/>
      <c r="D2" s="255"/>
      <c r="E2" s="255"/>
      <c r="F2" s="255"/>
      <c r="G2" s="255"/>
      <c r="H2" s="255"/>
      <c r="I2" s="255"/>
      <c r="J2" s="255"/>
      <c r="K2" s="255"/>
      <c r="L2" s="255"/>
      <c r="M2" s="255"/>
      <c r="N2" s="255"/>
      <c r="O2" s="255"/>
      <c r="P2" s="255"/>
      <c r="Q2" s="255"/>
      <c r="R2" s="255"/>
      <c r="S2" s="255"/>
      <c r="T2" s="255"/>
      <c r="U2" s="255"/>
      <c r="V2" s="255"/>
      <c r="W2" s="255"/>
      <c r="X2" s="255"/>
      <c r="Y2" s="255"/>
      <c r="Z2" s="255"/>
      <c r="AA2" s="255"/>
      <c r="AB2" s="255"/>
      <c r="AC2" s="255"/>
      <c r="AD2" s="255"/>
      <c r="AE2" s="255"/>
      <c r="AF2" s="255"/>
      <c r="AG2" s="255"/>
      <c r="AH2" s="255"/>
      <c r="AI2" s="255"/>
      <c r="AJ2" s="255"/>
      <c r="AK2" s="255"/>
      <c r="AL2" s="255"/>
      <c r="AM2" s="255"/>
      <c r="AN2" s="255"/>
      <c r="AO2" s="255"/>
      <c r="AP2" s="255"/>
    </row>
    <row r="3" spans="1:42" ht="18.75" customHeight="1" x14ac:dyDescent="0.2">
      <c r="A3" s="12" t="s">
        <v>45</v>
      </c>
      <c r="B3" s="273" t="s">
        <v>14</v>
      </c>
      <c r="C3" s="273" t="s">
        <v>15</v>
      </c>
      <c r="D3" s="273" t="s">
        <v>16</v>
      </c>
      <c r="E3" s="273" t="s">
        <v>17</v>
      </c>
      <c r="F3" s="273" t="s">
        <v>18</v>
      </c>
      <c r="G3" s="273" t="s">
        <v>19</v>
      </c>
      <c r="H3" s="273" t="s">
        <v>20</v>
      </c>
      <c r="I3" s="273" t="s">
        <v>21</v>
      </c>
      <c r="J3" s="273" t="s">
        <v>22</v>
      </c>
      <c r="K3" s="273" t="s">
        <v>23</v>
      </c>
      <c r="L3" s="273" t="s">
        <v>24</v>
      </c>
      <c r="M3" s="273" t="s">
        <v>39</v>
      </c>
      <c r="N3" s="273" t="s">
        <v>41</v>
      </c>
      <c r="O3" s="273" t="s">
        <v>43</v>
      </c>
      <c r="P3" s="273" t="s">
        <v>109</v>
      </c>
      <c r="Q3" s="273" t="s">
        <v>112</v>
      </c>
      <c r="R3" s="273" t="s">
        <v>117</v>
      </c>
      <c r="S3" s="273" t="s">
        <v>119</v>
      </c>
      <c r="T3" s="273" t="s">
        <v>134</v>
      </c>
      <c r="U3" s="273" t="s">
        <v>239</v>
      </c>
      <c r="V3" s="273" t="s">
        <v>254</v>
      </c>
      <c r="W3" s="273" t="s">
        <v>258</v>
      </c>
      <c r="X3" s="273" t="s">
        <v>260</v>
      </c>
      <c r="Y3" s="273" t="s">
        <v>274</v>
      </c>
      <c r="Z3" s="273" t="s">
        <v>280</v>
      </c>
      <c r="AA3" s="273" t="s">
        <v>301</v>
      </c>
      <c r="AB3" s="273" t="s">
        <v>304</v>
      </c>
      <c r="AC3" s="273" t="s">
        <v>309</v>
      </c>
      <c r="AD3" s="273" t="s">
        <v>314</v>
      </c>
      <c r="AE3" s="273" t="s">
        <v>321</v>
      </c>
      <c r="AF3" s="273" t="s">
        <v>349</v>
      </c>
      <c r="AG3" s="273" t="s">
        <v>360</v>
      </c>
      <c r="AH3" s="273" t="s">
        <v>362</v>
      </c>
      <c r="AI3" s="273" t="s">
        <v>367</v>
      </c>
      <c r="AJ3" s="273" t="s">
        <v>368</v>
      </c>
      <c r="AK3" s="273" t="s">
        <v>372</v>
      </c>
      <c r="AL3" s="273" t="s">
        <v>376</v>
      </c>
      <c r="AM3" s="273" t="s">
        <v>380</v>
      </c>
      <c r="AN3" s="273" t="s">
        <v>386</v>
      </c>
      <c r="AO3" s="273" t="s">
        <v>391</v>
      </c>
      <c r="AP3" s="273" t="s">
        <v>396</v>
      </c>
    </row>
    <row r="4" spans="1:42" s="15" customFormat="1" x14ac:dyDescent="0.2">
      <c r="A4" s="75" t="s">
        <v>46</v>
      </c>
      <c r="B4" s="14">
        <v>0</v>
      </c>
      <c r="C4" s="14">
        <v>1</v>
      </c>
      <c r="D4" s="14">
        <v>2</v>
      </c>
      <c r="E4" s="14">
        <v>0</v>
      </c>
      <c r="F4" s="14">
        <v>0</v>
      </c>
      <c r="G4" s="14">
        <v>0</v>
      </c>
      <c r="H4" s="14">
        <v>0</v>
      </c>
      <c r="I4" s="14">
        <v>0</v>
      </c>
      <c r="J4" s="14">
        <v>0</v>
      </c>
      <c r="K4" s="14">
        <v>0</v>
      </c>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row>
    <row r="5" spans="1:42" s="54" customFormat="1" ht="11.25" x14ac:dyDescent="0.2">
      <c r="A5" s="76" t="s">
        <v>0</v>
      </c>
      <c r="B5" s="77">
        <v>9068.1459999999988</v>
      </c>
      <c r="C5" s="77">
        <v>9267.9619999999995</v>
      </c>
      <c r="D5" s="77">
        <v>9439.1579999999994</v>
      </c>
      <c r="E5" s="77">
        <v>9514.2860000000001</v>
      </c>
      <c r="F5" s="77">
        <v>9491.2129999999997</v>
      </c>
      <c r="G5" s="77">
        <v>9672.1820000000007</v>
      </c>
      <c r="H5" s="77">
        <v>9879.0130000000008</v>
      </c>
      <c r="I5" s="77">
        <v>9938.9110000000001</v>
      </c>
      <c r="J5" s="77">
        <v>10018.043000000001</v>
      </c>
      <c r="K5" s="77">
        <v>10246.679</v>
      </c>
      <c r="L5" s="77">
        <v>10464.017</v>
      </c>
      <c r="M5" s="77">
        <v>10675.800999999999</v>
      </c>
      <c r="N5" s="77">
        <v>10753.544</v>
      </c>
      <c r="O5" s="77">
        <v>11038.175000000001</v>
      </c>
      <c r="P5" s="77">
        <v>11612.317000000001</v>
      </c>
      <c r="Q5" s="77">
        <v>11652.891</v>
      </c>
      <c r="R5" s="77">
        <v>12190.847</v>
      </c>
      <c r="S5" s="77">
        <v>12408.795</v>
      </c>
      <c r="T5" s="77">
        <v>16397.166999999998</v>
      </c>
      <c r="U5" s="77">
        <v>16732.096999999998</v>
      </c>
      <c r="V5" s="77">
        <v>17142.973000000002</v>
      </c>
      <c r="W5" s="77">
        <v>17248.583999999999</v>
      </c>
      <c r="X5" s="77">
        <v>17640.808999999997</v>
      </c>
      <c r="Y5" s="77">
        <v>18525.772000000001</v>
      </c>
      <c r="Z5" s="77">
        <v>19151.109999999997</v>
      </c>
      <c r="AA5" s="77">
        <v>19573.115999999998</v>
      </c>
      <c r="AB5" s="77">
        <v>20027.726000000002</v>
      </c>
      <c r="AC5" s="77">
        <v>19732.023000000001</v>
      </c>
      <c r="AD5" s="77">
        <v>19924.863999999998</v>
      </c>
      <c r="AE5" s="77">
        <v>20289.142</v>
      </c>
      <c r="AF5" s="77">
        <v>20732.722000000002</v>
      </c>
      <c r="AG5" s="77">
        <v>20471.514999999999</v>
      </c>
      <c r="AH5" s="77">
        <v>20693.767</v>
      </c>
      <c r="AI5" s="77">
        <v>21373.898000000001</v>
      </c>
      <c r="AJ5" s="77">
        <v>22206.309999999998</v>
      </c>
      <c r="AK5" s="77">
        <v>22078.868000000002</v>
      </c>
      <c r="AL5" s="77">
        <v>22837.831000000002</v>
      </c>
      <c r="AM5" s="77">
        <v>23633.382000000001</v>
      </c>
      <c r="AN5" s="77">
        <v>24509.88</v>
      </c>
      <c r="AO5" s="77">
        <v>24835.329999999998</v>
      </c>
      <c r="AP5" s="77">
        <v>25075.871999999999</v>
      </c>
    </row>
    <row r="6" spans="1:42" s="80" customFormat="1" ht="11.25" x14ac:dyDescent="0.2">
      <c r="A6" s="78" t="s">
        <v>47</v>
      </c>
      <c r="B6" s="79">
        <v>6665.0680000000002</v>
      </c>
      <c r="C6" s="79">
        <v>6748.7510000000002</v>
      </c>
      <c r="D6" s="79">
        <v>6905.0519999999997</v>
      </c>
      <c r="E6" s="79">
        <v>6977.2639999999992</v>
      </c>
      <c r="F6" s="79">
        <v>7044.86</v>
      </c>
      <c r="G6" s="79">
        <v>7123.134</v>
      </c>
      <c r="H6" s="79">
        <v>7362.9480000000003</v>
      </c>
      <c r="I6" s="79">
        <v>7464.5910000000003</v>
      </c>
      <c r="J6" s="79">
        <v>7548.4409999999998</v>
      </c>
      <c r="K6" s="79">
        <v>7656.6760000000004</v>
      </c>
      <c r="L6" s="79">
        <v>7865.6040000000003</v>
      </c>
      <c r="M6" s="79">
        <v>8017.4439999999995</v>
      </c>
      <c r="N6" s="79">
        <v>8178.9400000000005</v>
      </c>
      <c r="O6" s="79">
        <v>8330.2010000000009</v>
      </c>
      <c r="P6" s="79">
        <v>8582.9490000000005</v>
      </c>
      <c r="Q6" s="79">
        <v>8728.6180000000004</v>
      </c>
      <c r="R6" s="79">
        <v>9146.9480000000003</v>
      </c>
      <c r="S6" s="79">
        <v>9197.2260000000006</v>
      </c>
      <c r="T6" s="79">
        <v>12023.51</v>
      </c>
      <c r="U6" s="79">
        <v>12254.439999999999</v>
      </c>
      <c r="V6" s="79">
        <v>12477.785</v>
      </c>
      <c r="W6" s="79">
        <v>12495.21</v>
      </c>
      <c r="X6" s="79">
        <v>12680.755999999999</v>
      </c>
      <c r="Y6" s="79">
        <v>13097.284</v>
      </c>
      <c r="Z6" s="79">
        <v>13498.066999999999</v>
      </c>
      <c r="AA6" s="79">
        <v>13569.206999999999</v>
      </c>
      <c r="AB6" s="79">
        <v>13948.728000000001</v>
      </c>
      <c r="AC6" s="79">
        <v>13951.666999999999</v>
      </c>
      <c r="AD6" s="79">
        <v>14168.617999999999</v>
      </c>
      <c r="AE6" s="79">
        <v>14156.684000000001</v>
      </c>
      <c r="AF6" s="79">
        <v>14460.305</v>
      </c>
      <c r="AG6" s="79">
        <v>14554.626</v>
      </c>
      <c r="AH6" s="79">
        <v>14899.861000000001</v>
      </c>
      <c r="AI6" s="79">
        <v>15074.269</v>
      </c>
      <c r="AJ6" s="79">
        <v>15512.014999999999</v>
      </c>
      <c r="AK6" s="79">
        <v>15623.786</v>
      </c>
      <c r="AL6" s="79">
        <v>16124.917000000001</v>
      </c>
      <c r="AM6" s="79">
        <v>16414.825000000001</v>
      </c>
      <c r="AN6" s="79">
        <v>16951.213</v>
      </c>
      <c r="AO6" s="79">
        <v>17061.724999999999</v>
      </c>
      <c r="AP6" s="79">
        <v>17550.63</v>
      </c>
    </row>
    <row r="7" spans="1:42" s="54" customFormat="1" ht="11.25" x14ac:dyDescent="0.2">
      <c r="A7" s="81" t="s">
        <v>48</v>
      </c>
      <c r="B7" s="77">
        <v>2551.1880000000001</v>
      </c>
      <c r="C7" s="77">
        <v>2467.0810000000001</v>
      </c>
      <c r="D7" s="77">
        <v>2399.5639999999999</v>
      </c>
      <c r="E7" s="77">
        <v>2275.5859999999998</v>
      </c>
      <c r="F7" s="77">
        <v>2184.6120000000001</v>
      </c>
      <c r="G7" s="77">
        <v>2118.8580000000002</v>
      </c>
      <c r="H7" s="77">
        <v>2083.3850000000002</v>
      </c>
      <c r="I7" s="77">
        <v>1993.556</v>
      </c>
      <c r="J7" s="77">
        <v>1890.491</v>
      </c>
      <c r="K7" s="77">
        <v>1821.5309999999999</v>
      </c>
      <c r="L7" s="77">
        <v>1777.6959999999999</v>
      </c>
      <c r="M7" s="77">
        <v>1740.8019999999999</v>
      </c>
      <c r="N7" s="77">
        <v>1703.748</v>
      </c>
      <c r="O7" s="77">
        <v>1676.133</v>
      </c>
      <c r="P7" s="77">
        <v>1680.27</v>
      </c>
      <c r="Q7" s="77">
        <v>1589.645</v>
      </c>
      <c r="R7" s="77">
        <v>1525.9069999999999</v>
      </c>
      <c r="S7" s="77">
        <v>1508.1369999999999</v>
      </c>
      <c r="T7" s="77">
        <v>2112.5390000000002</v>
      </c>
      <c r="U7" s="77">
        <v>2079.067</v>
      </c>
      <c r="V7" s="77">
        <v>1988.04</v>
      </c>
      <c r="W7" s="77">
        <v>1858.212</v>
      </c>
      <c r="X7" s="77">
        <v>1720.51</v>
      </c>
      <c r="Y7" s="77">
        <v>1739.7329999999999</v>
      </c>
      <c r="Z7" s="77">
        <v>1667.0039999999999</v>
      </c>
      <c r="AA7" s="77">
        <v>1619.7380000000001</v>
      </c>
      <c r="AB7" s="77">
        <v>1665.34</v>
      </c>
      <c r="AC7" s="77">
        <v>1607.0429999999999</v>
      </c>
      <c r="AD7" s="77">
        <v>1632.7280000000001</v>
      </c>
      <c r="AE7" s="77">
        <v>1843.7080000000001</v>
      </c>
      <c r="AF7" s="77">
        <v>2282.64</v>
      </c>
      <c r="AG7" s="77">
        <v>2502.0770000000002</v>
      </c>
      <c r="AH7" s="77">
        <v>2586.2260000000001</v>
      </c>
      <c r="AI7" s="77">
        <v>2633.884</v>
      </c>
      <c r="AJ7" s="77">
        <v>2726.1959999999999</v>
      </c>
      <c r="AK7" s="77">
        <v>2744.1509999999998</v>
      </c>
      <c r="AL7" s="77">
        <v>2754.2910000000002</v>
      </c>
      <c r="AM7" s="77">
        <v>2857.8670000000002</v>
      </c>
      <c r="AN7" s="77">
        <v>2932.9290000000001</v>
      </c>
      <c r="AO7" s="77">
        <v>2977.8890000000001</v>
      </c>
      <c r="AP7" s="77">
        <v>2983.0830000000001</v>
      </c>
    </row>
    <row r="8" spans="1:42" s="54" customFormat="1" ht="11.25" x14ac:dyDescent="0.2">
      <c r="A8" s="81" t="s">
        <v>49</v>
      </c>
      <c r="B8" s="77">
        <v>4113.88</v>
      </c>
      <c r="C8" s="77">
        <v>4281.67</v>
      </c>
      <c r="D8" s="77">
        <v>4505.4880000000003</v>
      </c>
      <c r="E8" s="77">
        <v>4701.6779999999999</v>
      </c>
      <c r="F8" s="77">
        <v>4860.2479999999996</v>
      </c>
      <c r="G8" s="77">
        <v>5004.2759999999998</v>
      </c>
      <c r="H8" s="77">
        <v>5279.5630000000001</v>
      </c>
      <c r="I8" s="77">
        <v>5471.0349999999999</v>
      </c>
      <c r="J8" s="77">
        <v>5657.95</v>
      </c>
      <c r="K8" s="77">
        <v>5835.1450000000004</v>
      </c>
      <c r="L8" s="77">
        <v>6087.9080000000004</v>
      </c>
      <c r="M8" s="77">
        <v>6276.6419999999998</v>
      </c>
      <c r="N8" s="77">
        <v>6475.192</v>
      </c>
      <c r="O8" s="77">
        <v>6654.0680000000002</v>
      </c>
      <c r="P8" s="77">
        <v>6902.6790000000001</v>
      </c>
      <c r="Q8" s="77">
        <v>7138.973</v>
      </c>
      <c r="R8" s="77">
        <v>7621.0410000000002</v>
      </c>
      <c r="S8" s="77">
        <v>7689.0889999999999</v>
      </c>
      <c r="T8" s="77">
        <v>9910.9709999999995</v>
      </c>
      <c r="U8" s="77">
        <v>10175.373</v>
      </c>
      <c r="V8" s="77">
        <v>10489.745000000001</v>
      </c>
      <c r="W8" s="77">
        <v>10636.998</v>
      </c>
      <c r="X8" s="77">
        <v>10960.245999999999</v>
      </c>
      <c r="Y8" s="77">
        <v>11357.550999999999</v>
      </c>
      <c r="Z8" s="77">
        <v>11831.063</v>
      </c>
      <c r="AA8" s="77">
        <v>11949.468999999999</v>
      </c>
      <c r="AB8" s="77">
        <v>12283.388000000001</v>
      </c>
      <c r="AC8" s="77">
        <v>12344.624</v>
      </c>
      <c r="AD8" s="77">
        <v>12535.89</v>
      </c>
      <c r="AE8" s="77">
        <v>12312.976000000001</v>
      </c>
      <c r="AF8" s="77">
        <v>12177.665000000001</v>
      </c>
      <c r="AG8" s="77">
        <v>12052.549000000001</v>
      </c>
      <c r="AH8" s="77">
        <v>12313.635</v>
      </c>
      <c r="AI8" s="77">
        <v>12440.385</v>
      </c>
      <c r="AJ8" s="77">
        <v>12785.819</v>
      </c>
      <c r="AK8" s="77">
        <v>12879.635</v>
      </c>
      <c r="AL8" s="77">
        <v>13370.626</v>
      </c>
      <c r="AM8" s="77">
        <v>13556.958000000001</v>
      </c>
      <c r="AN8" s="77">
        <v>14018.284</v>
      </c>
      <c r="AO8" s="77">
        <v>14083.835999999999</v>
      </c>
      <c r="AP8" s="77">
        <v>14567.547</v>
      </c>
    </row>
    <row r="9" spans="1:42" s="80" customFormat="1" ht="11.25" x14ac:dyDescent="0.2">
      <c r="A9" s="78" t="s">
        <v>50</v>
      </c>
      <c r="B9" s="79">
        <v>2088.1889999999999</v>
      </c>
      <c r="C9" s="79">
        <v>2180.328</v>
      </c>
      <c r="D9" s="79">
        <v>2182.6419999999998</v>
      </c>
      <c r="E9" s="79">
        <v>2191.2860000000001</v>
      </c>
      <c r="F9" s="79">
        <v>2102.0660000000003</v>
      </c>
      <c r="G9" s="79">
        <v>2191.7239999999997</v>
      </c>
      <c r="H9" s="79">
        <v>2260.11</v>
      </c>
      <c r="I9" s="79">
        <v>2199.6320000000001</v>
      </c>
      <c r="J9" s="79">
        <v>2203.616</v>
      </c>
      <c r="K9" s="79">
        <v>2309.998</v>
      </c>
      <c r="L9" s="79">
        <v>2337.3150000000001</v>
      </c>
      <c r="M9" s="79">
        <v>2255.2960000000003</v>
      </c>
      <c r="N9" s="79">
        <v>2294.607</v>
      </c>
      <c r="O9" s="79">
        <v>2429.9269999999997</v>
      </c>
      <c r="P9" s="79">
        <v>2771.9870000000001</v>
      </c>
      <c r="Q9" s="79">
        <v>2641.7349999999997</v>
      </c>
      <c r="R9" s="79">
        <v>2781.2240000000002</v>
      </c>
      <c r="S9" s="79">
        <v>2915.0459999999998</v>
      </c>
      <c r="T9" s="79">
        <v>3949.1469999999999</v>
      </c>
      <c r="U9" s="79">
        <v>4010.9660000000003</v>
      </c>
      <c r="V9" s="79">
        <v>4130.1509999999998</v>
      </c>
      <c r="W9" s="79">
        <v>4276.5740000000005</v>
      </c>
      <c r="X9" s="79">
        <v>4463.6959999999999</v>
      </c>
      <c r="Y9" s="79">
        <v>4934.8440000000001</v>
      </c>
      <c r="Z9" s="79">
        <v>5091.8010000000004</v>
      </c>
      <c r="AA9" s="79">
        <v>5387.3940000000002</v>
      </c>
      <c r="AB9" s="79">
        <v>5565.5659999999998</v>
      </c>
      <c r="AC9" s="79">
        <v>5331.8160000000007</v>
      </c>
      <c r="AD9" s="79">
        <v>5363.7479999999996</v>
      </c>
      <c r="AE9" s="79">
        <v>5676.8029999999999</v>
      </c>
      <c r="AF9" s="79">
        <v>5859.2240000000002</v>
      </c>
      <c r="AG9" s="79">
        <v>5504.3149999999996</v>
      </c>
      <c r="AH9" s="79">
        <v>5356.78</v>
      </c>
      <c r="AI9" s="79">
        <v>5894.0189999999993</v>
      </c>
      <c r="AJ9" s="79">
        <v>6304.5959999999995</v>
      </c>
      <c r="AK9" s="79">
        <v>6043.08</v>
      </c>
      <c r="AL9" s="79">
        <v>6292.2870000000003</v>
      </c>
      <c r="AM9" s="79">
        <v>6733.2910000000002</v>
      </c>
      <c r="AN9" s="79">
        <v>7107.3029999999999</v>
      </c>
      <c r="AO9" s="79">
        <v>7159.6959999999999</v>
      </c>
      <c r="AP9" s="79">
        <v>7017.0869999999995</v>
      </c>
    </row>
    <row r="10" spans="1:42" s="54" customFormat="1" ht="11.25" x14ac:dyDescent="0.2">
      <c r="A10" s="81" t="s">
        <v>48</v>
      </c>
      <c r="B10" s="77">
        <v>518.92499999999995</v>
      </c>
      <c r="C10" s="77">
        <v>503.99099999999999</v>
      </c>
      <c r="D10" s="77">
        <v>472.83199999999999</v>
      </c>
      <c r="E10" s="77">
        <v>462.60899999999998</v>
      </c>
      <c r="F10" s="77">
        <v>434.012</v>
      </c>
      <c r="G10" s="77">
        <v>419.91199999999998</v>
      </c>
      <c r="H10" s="77">
        <v>410.55700000000002</v>
      </c>
      <c r="I10" s="77">
        <v>340.00700000000001</v>
      </c>
      <c r="J10" s="77">
        <v>321.07799999999997</v>
      </c>
      <c r="K10" s="77">
        <v>317.298</v>
      </c>
      <c r="L10" s="77">
        <v>358.76299999999998</v>
      </c>
      <c r="M10" s="77">
        <v>362.73</v>
      </c>
      <c r="N10" s="77">
        <v>362.53500000000003</v>
      </c>
      <c r="O10" s="77">
        <v>397.96199999999999</v>
      </c>
      <c r="P10" s="77">
        <v>425.25</v>
      </c>
      <c r="Q10" s="77">
        <v>415.96800000000002</v>
      </c>
      <c r="R10" s="77">
        <v>423.85500000000002</v>
      </c>
      <c r="S10" s="77">
        <v>419.37200000000001</v>
      </c>
      <c r="T10" s="77">
        <v>533.31100000000004</v>
      </c>
      <c r="U10" s="77">
        <v>526.47400000000005</v>
      </c>
      <c r="V10" s="77">
        <v>517.49199999999996</v>
      </c>
      <c r="W10" s="77">
        <v>504.83699999999999</v>
      </c>
      <c r="X10" s="77">
        <v>506.125</v>
      </c>
      <c r="Y10" s="77">
        <v>742.32100000000003</v>
      </c>
      <c r="Z10" s="77">
        <v>813.827</v>
      </c>
      <c r="AA10" s="77">
        <v>840.053</v>
      </c>
      <c r="AB10" s="77">
        <v>884.702</v>
      </c>
      <c r="AC10" s="77">
        <v>809.22900000000004</v>
      </c>
      <c r="AD10" s="77">
        <v>866.77</v>
      </c>
      <c r="AE10" s="77">
        <v>918.21400000000006</v>
      </c>
      <c r="AF10" s="77">
        <v>933.68700000000001</v>
      </c>
      <c r="AG10" s="77">
        <v>889.06600000000003</v>
      </c>
      <c r="AH10" s="77">
        <v>901.41899999999998</v>
      </c>
      <c r="AI10" s="77">
        <v>1101.32</v>
      </c>
      <c r="AJ10" s="77">
        <v>1169.7249999999999</v>
      </c>
      <c r="AK10" s="77">
        <v>1206.7090000000001</v>
      </c>
      <c r="AL10" s="77">
        <v>1281.1780000000001</v>
      </c>
      <c r="AM10" s="77">
        <v>1421.7809999999999</v>
      </c>
      <c r="AN10" s="77">
        <v>1538.954</v>
      </c>
      <c r="AO10" s="77">
        <v>1645.826</v>
      </c>
      <c r="AP10" s="77">
        <v>1659.3019999999999</v>
      </c>
    </row>
    <row r="11" spans="1:42" s="54" customFormat="1" ht="11.25" x14ac:dyDescent="0.2">
      <c r="A11" s="81" t="s">
        <v>49</v>
      </c>
      <c r="B11" s="77">
        <v>1569.2639999999999</v>
      </c>
      <c r="C11" s="77">
        <v>1676.337</v>
      </c>
      <c r="D11" s="77">
        <v>1709.81</v>
      </c>
      <c r="E11" s="77">
        <v>1728.6769999999999</v>
      </c>
      <c r="F11" s="77">
        <v>1668.0540000000001</v>
      </c>
      <c r="G11" s="77">
        <v>1771.8119999999999</v>
      </c>
      <c r="H11" s="77">
        <v>1849.5530000000001</v>
      </c>
      <c r="I11" s="77">
        <v>1859.625</v>
      </c>
      <c r="J11" s="77">
        <v>1882.538</v>
      </c>
      <c r="K11" s="77">
        <v>1992.7</v>
      </c>
      <c r="L11" s="77">
        <v>1978.5519999999999</v>
      </c>
      <c r="M11" s="77">
        <v>1892.566</v>
      </c>
      <c r="N11" s="77">
        <v>1932.0719999999999</v>
      </c>
      <c r="O11" s="77">
        <v>2031.9649999999999</v>
      </c>
      <c r="P11" s="77">
        <v>2346.7370000000001</v>
      </c>
      <c r="Q11" s="77">
        <v>2225.7669999999998</v>
      </c>
      <c r="R11" s="77">
        <v>2357.3690000000001</v>
      </c>
      <c r="S11" s="77">
        <v>2495.674</v>
      </c>
      <c r="T11" s="77">
        <v>3415.8359999999998</v>
      </c>
      <c r="U11" s="77">
        <v>3484.4920000000002</v>
      </c>
      <c r="V11" s="77">
        <v>3612.6590000000001</v>
      </c>
      <c r="W11" s="77">
        <v>3771.7370000000001</v>
      </c>
      <c r="X11" s="77">
        <v>3957.5709999999999</v>
      </c>
      <c r="Y11" s="77">
        <v>4192.5230000000001</v>
      </c>
      <c r="Z11" s="77">
        <v>4277.9740000000002</v>
      </c>
      <c r="AA11" s="77">
        <v>4547.3410000000003</v>
      </c>
      <c r="AB11" s="77">
        <v>4680.8639999999996</v>
      </c>
      <c r="AC11" s="77">
        <v>4522.5870000000004</v>
      </c>
      <c r="AD11" s="77">
        <v>4496.9780000000001</v>
      </c>
      <c r="AE11" s="77">
        <v>4758.5889999999999</v>
      </c>
      <c r="AF11" s="77">
        <v>4925.5370000000003</v>
      </c>
      <c r="AG11" s="77">
        <v>4615.2489999999998</v>
      </c>
      <c r="AH11" s="77">
        <v>4455.3609999999999</v>
      </c>
      <c r="AI11" s="77">
        <v>4792.6989999999996</v>
      </c>
      <c r="AJ11" s="77">
        <v>5134.8710000000001</v>
      </c>
      <c r="AK11" s="77">
        <v>4836.3710000000001</v>
      </c>
      <c r="AL11" s="77">
        <v>5011.1090000000004</v>
      </c>
      <c r="AM11" s="77">
        <v>5311.51</v>
      </c>
      <c r="AN11" s="77">
        <v>5568.3490000000002</v>
      </c>
      <c r="AO11" s="77">
        <v>5513.87</v>
      </c>
      <c r="AP11" s="77">
        <v>5357.7849999999999</v>
      </c>
    </row>
    <row r="12" spans="1:42" s="80" customFormat="1" ht="11.25" x14ac:dyDescent="0.2">
      <c r="A12" s="78" t="s">
        <v>51</v>
      </c>
      <c r="B12" s="79">
        <v>314.88900000000001</v>
      </c>
      <c r="C12" s="79">
        <v>338.88300000000004</v>
      </c>
      <c r="D12" s="79">
        <v>351.464</v>
      </c>
      <c r="E12" s="79">
        <v>345.73599999999999</v>
      </c>
      <c r="F12" s="79">
        <v>344.28699999999998</v>
      </c>
      <c r="G12" s="79">
        <v>357.32400000000001</v>
      </c>
      <c r="H12" s="79">
        <v>255.95500000000001</v>
      </c>
      <c r="I12" s="79">
        <v>274.68799999999999</v>
      </c>
      <c r="J12" s="79">
        <v>265.98599999999999</v>
      </c>
      <c r="K12" s="79">
        <v>280.005</v>
      </c>
      <c r="L12" s="79">
        <v>261.09800000000001</v>
      </c>
      <c r="M12" s="79">
        <v>403.06100000000004</v>
      </c>
      <c r="N12" s="79">
        <v>279.99700000000001</v>
      </c>
      <c r="O12" s="79">
        <v>278.04700000000003</v>
      </c>
      <c r="P12" s="79">
        <v>257.38100000000003</v>
      </c>
      <c r="Q12" s="79">
        <v>282.53800000000001</v>
      </c>
      <c r="R12" s="79">
        <v>262.67500000000001</v>
      </c>
      <c r="S12" s="79">
        <v>296.52300000000002</v>
      </c>
      <c r="T12" s="79">
        <v>424.51</v>
      </c>
      <c r="U12" s="79">
        <v>466.69100000000003</v>
      </c>
      <c r="V12" s="79">
        <v>535.03700000000003</v>
      </c>
      <c r="W12" s="79">
        <v>476.79999999999995</v>
      </c>
      <c r="X12" s="79">
        <v>496.35700000000003</v>
      </c>
      <c r="Y12" s="79">
        <v>493.64400000000001</v>
      </c>
      <c r="Z12" s="79">
        <v>561.24199999999996</v>
      </c>
      <c r="AA12" s="79">
        <v>616.51499999999999</v>
      </c>
      <c r="AB12" s="79">
        <v>513.43200000000002</v>
      </c>
      <c r="AC12" s="79">
        <v>448.53999999999996</v>
      </c>
      <c r="AD12" s="79">
        <v>392.49799999999999</v>
      </c>
      <c r="AE12" s="79">
        <v>455.65499999999997</v>
      </c>
      <c r="AF12" s="79">
        <v>413.19299999999998</v>
      </c>
      <c r="AG12" s="79">
        <v>412.57400000000001</v>
      </c>
      <c r="AH12" s="79">
        <v>437.12600000000003</v>
      </c>
      <c r="AI12" s="79">
        <v>405.60999999999996</v>
      </c>
      <c r="AJ12" s="79">
        <v>389.69900000000001</v>
      </c>
      <c r="AK12" s="79">
        <v>412.00200000000001</v>
      </c>
      <c r="AL12" s="79">
        <v>420.62699999999995</v>
      </c>
      <c r="AM12" s="79">
        <v>485.26599999999996</v>
      </c>
      <c r="AN12" s="79">
        <v>451.36400000000003</v>
      </c>
      <c r="AO12" s="79">
        <v>613.90899999999999</v>
      </c>
      <c r="AP12" s="79">
        <v>508.15500000000003</v>
      </c>
    </row>
    <row r="13" spans="1:42" s="54" customFormat="1" ht="11.25" x14ac:dyDescent="0.2">
      <c r="A13" s="81" t="s">
        <v>48</v>
      </c>
      <c r="B13" s="77">
        <v>142.893</v>
      </c>
      <c r="C13" s="77">
        <v>151.839</v>
      </c>
      <c r="D13" s="77">
        <v>150.83500000000001</v>
      </c>
      <c r="E13" s="77">
        <v>143.43299999999999</v>
      </c>
      <c r="F13" s="77">
        <v>145.16999999999999</v>
      </c>
      <c r="G13" s="77">
        <v>129.29300000000001</v>
      </c>
      <c r="H13" s="77">
        <v>52.726999999999997</v>
      </c>
      <c r="I13" s="77">
        <v>60.710999999999999</v>
      </c>
      <c r="J13" s="77">
        <v>63.375999999999998</v>
      </c>
      <c r="K13" s="77">
        <v>56.091000000000001</v>
      </c>
      <c r="L13" s="77">
        <v>46.328000000000003</v>
      </c>
      <c r="M13" s="77">
        <v>180.71700000000001</v>
      </c>
      <c r="N13" s="77">
        <v>45.314</v>
      </c>
      <c r="O13" s="77">
        <v>45.554000000000002</v>
      </c>
      <c r="P13" s="77">
        <v>42.908999999999999</v>
      </c>
      <c r="Q13" s="77">
        <v>42.250999999999998</v>
      </c>
      <c r="R13" s="77">
        <v>40.095999999999997</v>
      </c>
      <c r="S13" s="77">
        <v>42.912999999999997</v>
      </c>
      <c r="T13" s="77">
        <v>117.428</v>
      </c>
      <c r="U13" s="77">
        <v>103.538</v>
      </c>
      <c r="V13" s="77">
        <v>103.742</v>
      </c>
      <c r="W13" s="77">
        <v>88.256</v>
      </c>
      <c r="X13" s="77">
        <v>95.061999999999998</v>
      </c>
      <c r="Y13" s="77">
        <v>125.34699999999999</v>
      </c>
      <c r="Z13" s="77">
        <v>186.97399999999999</v>
      </c>
      <c r="AA13" s="77">
        <v>152.84899999999999</v>
      </c>
      <c r="AB13" s="77">
        <v>91.662000000000006</v>
      </c>
      <c r="AC13" s="77">
        <v>102.56100000000001</v>
      </c>
      <c r="AD13" s="77">
        <v>76.742000000000004</v>
      </c>
      <c r="AE13" s="77">
        <v>73.013000000000005</v>
      </c>
      <c r="AF13" s="77">
        <v>61.88</v>
      </c>
      <c r="AG13" s="77">
        <v>53.348999999999997</v>
      </c>
      <c r="AH13" s="77">
        <v>54.866999999999997</v>
      </c>
      <c r="AI13" s="77">
        <v>62.847000000000001</v>
      </c>
      <c r="AJ13" s="77">
        <v>50.244999999999997</v>
      </c>
      <c r="AK13" s="77">
        <v>57.148000000000003</v>
      </c>
      <c r="AL13" s="77">
        <v>58.465000000000003</v>
      </c>
      <c r="AM13" s="77">
        <v>77.638000000000005</v>
      </c>
      <c r="AN13" s="77">
        <v>85.703000000000003</v>
      </c>
      <c r="AO13" s="77">
        <v>82.134</v>
      </c>
      <c r="AP13" s="77">
        <v>61.768999999999998</v>
      </c>
    </row>
    <row r="14" spans="1:42" s="18" customFormat="1" ht="11.25" x14ac:dyDescent="0.2">
      <c r="A14" s="82" t="s">
        <v>49</v>
      </c>
      <c r="B14" s="17">
        <v>171.99600000000001</v>
      </c>
      <c r="C14" s="17">
        <v>187.04400000000001</v>
      </c>
      <c r="D14" s="17">
        <v>200.62899999999999</v>
      </c>
      <c r="E14" s="17">
        <v>202.303</v>
      </c>
      <c r="F14" s="17">
        <v>199.11699999999999</v>
      </c>
      <c r="G14" s="17">
        <v>228.03100000000001</v>
      </c>
      <c r="H14" s="17">
        <v>203.22800000000001</v>
      </c>
      <c r="I14" s="17">
        <v>213.977</v>
      </c>
      <c r="J14" s="17">
        <v>202.61</v>
      </c>
      <c r="K14" s="17">
        <v>223.91399999999999</v>
      </c>
      <c r="L14" s="17">
        <v>214.77</v>
      </c>
      <c r="M14" s="17">
        <v>222.34399999999999</v>
      </c>
      <c r="N14" s="17">
        <v>234.68299999999999</v>
      </c>
      <c r="O14" s="17">
        <v>232.49299999999999</v>
      </c>
      <c r="P14" s="17">
        <v>214.47200000000001</v>
      </c>
      <c r="Q14" s="17">
        <v>240.28700000000001</v>
      </c>
      <c r="R14" s="17">
        <v>222.57900000000001</v>
      </c>
      <c r="S14" s="17">
        <v>253.61</v>
      </c>
      <c r="T14" s="17">
        <v>307.08199999999999</v>
      </c>
      <c r="U14" s="17">
        <v>363.15300000000002</v>
      </c>
      <c r="V14" s="17">
        <v>431.29500000000002</v>
      </c>
      <c r="W14" s="17">
        <v>388.54399999999998</v>
      </c>
      <c r="X14" s="17">
        <v>401.29500000000002</v>
      </c>
      <c r="Y14" s="17">
        <v>368.29700000000003</v>
      </c>
      <c r="Z14" s="17">
        <v>374.26799999999997</v>
      </c>
      <c r="AA14" s="17">
        <v>463.666</v>
      </c>
      <c r="AB14" s="17">
        <v>421.77</v>
      </c>
      <c r="AC14" s="17">
        <v>345.97899999999998</v>
      </c>
      <c r="AD14" s="17">
        <v>315.75599999999997</v>
      </c>
      <c r="AE14" s="17">
        <v>382.642</v>
      </c>
      <c r="AF14" s="17">
        <v>351.31299999999999</v>
      </c>
      <c r="AG14" s="17">
        <v>359.22500000000002</v>
      </c>
      <c r="AH14" s="17">
        <v>382.25900000000001</v>
      </c>
      <c r="AI14" s="17">
        <v>342.76299999999998</v>
      </c>
      <c r="AJ14" s="17">
        <v>339.45400000000001</v>
      </c>
      <c r="AK14" s="17">
        <v>354.85399999999998</v>
      </c>
      <c r="AL14" s="17">
        <v>362.16199999999998</v>
      </c>
      <c r="AM14" s="17">
        <v>407.62799999999999</v>
      </c>
      <c r="AN14" s="17">
        <v>365.661</v>
      </c>
      <c r="AO14" s="17">
        <v>531.77499999999998</v>
      </c>
      <c r="AP14" s="17">
        <v>446.38600000000002</v>
      </c>
    </row>
    <row r="15" spans="1:42" x14ac:dyDescent="0.2">
      <c r="A15" s="83"/>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296"/>
      <c r="AB15" s="296"/>
      <c r="AC15" s="296"/>
      <c r="AD15" s="296"/>
      <c r="AE15" s="296"/>
      <c r="AF15" s="296"/>
      <c r="AG15" s="296"/>
      <c r="AH15" s="296"/>
      <c r="AI15" s="296"/>
      <c r="AJ15" s="296"/>
      <c r="AK15" s="296"/>
      <c r="AL15" s="296"/>
      <c r="AM15" s="296"/>
      <c r="AN15" s="296"/>
      <c r="AO15" s="296"/>
      <c r="AP15" s="296"/>
    </row>
    <row r="16" spans="1:42" s="264" customFormat="1" ht="11.25" x14ac:dyDescent="0.2">
      <c r="A16" s="264" t="s">
        <v>52</v>
      </c>
      <c r="B16" s="20"/>
      <c r="C16" s="20"/>
      <c r="D16" s="20"/>
      <c r="E16" s="20"/>
      <c r="F16" s="20"/>
      <c r="G16" s="20"/>
      <c r="H16" s="20"/>
      <c r="I16" s="20"/>
      <c r="J16" s="20"/>
      <c r="K16" s="20"/>
      <c r="L16" s="20"/>
      <c r="M16" s="20"/>
      <c r="N16" s="20"/>
      <c r="O16" s="20"/>
      <c r="P16" s="20"/>
      <c r="Q16" s="20"/>
      <c r="R16" s="20"/>
      <c r="S16" s="20"/>
      <c r="T16" s="20"/>
      <c r="U16" s="20"/>
      <c r="V16" s="20"/>
      <c r="W16" s="20"/>
      <c r="X16" s="20"/>
      <c r="Y16" s="20"/>
      <c r="Z16" s="20"/>
      <c r="AA16" s="111"/>
      <c r="AB16" s="111"/>
      <c r="AC16" s="111"/>
      <c r="AD16" s="111"/>
      <c r="AE16" s="111"/>
      <c r="AF16" s="111"/>
      <c r="AG16" s="111"/>
      <c r="AH16" s="111"/>
      <c r="AI16" s="111"/>
      <c r="AJ16" s="111"/>
      <c r="AK16" s="111"/>
      <c r="AL16" s="111"/>
      <c r="AM16" s="111"/>
      <c r="AN16" s="111"/>
      <c r="AO16" s="111"/>
      <c r="AP16" s="111"/>
    </row>
    <row r="17" spans="1:42" s="264" customFormat="1" ht="11.25" x14ac:dyDescent="0.2">
      <c r="A17" s="264" t="s">
        <v>136</v>
      </c>
      <c r="B17" s="300">
        <v>0</v>
      </c>
      <c r="C17" s="300">
        <v>0</v>
      </c>
      <c r="D17" s="300">
        <v>0</v>
      </c>
      <c r="E17" s="300">
        <v>0</v>
      </c>
      <c r="F17" s="300">
        <v>0</v>
      </c>
      <c r="G17" s="300">
        <v>0</v>
      </c>
      <c r="H17" s="300">
        <v>0</v>
      </c>
      <c r="I17" s="300">
        <v>0</v>
      </c>
      <c r="J17" s="300">
        <v>0</v>
      </c>
      <c r="K17" s="300">
        <v>0</v>
      </c>
      <c r="L17" s="300">
        <v>0</v>
      </c>
      <c r="M17" s="300">
        <v>0</v>
      </c>
      <c r="N17" s="300">
        <v>0</v>
      </c>
      <c r="O17" s="300">
        <v>0</v>
      </c>
      <c r="P17" s="300">
        <v>0</v>
      </c>
      <c r="Q17" s="300">
        <v>0</v>
      </c>
      <c r="R17" s="300"/>
      <c r="S17" s="300"/>
      <c r="T17" s="300"/>
      <c r="U17" s="300"/>
      <c r="V17" s="300"/>
      <c r="W17" s="300"/>
      <c r="X17" s="300"/>
      <c r="Y17" s="300"/>
      <c r="Z17" s="300"/>
      <c r="AA17" s="300"/>
      <c r="AB17" s="300"/>
      <c r="AC17" s="300"/>
      <c r="AD17" s="300"/>
      <c r="AE17" s="300"/>
      <c r="AF17" s="300"/>
      <c r="AG17" s="300"/>
      <c r="AH17" s="300"/>
      <c r="AI17" s="300"/>
      <c r="AJ17" s="300"/>
      <c r="AK17" s="300"/>
      <c r="AL17" s="300"/>
      <c r="AM17" s="404"/>
      <c r="AN17" s="300"/>
      <c r="AO17" s="300"/>
      <c r="AP17" s="300"/>
    </row>
    <row r="18" spans="1:42" x14ac:dyDescent="0.2">
      <c r="A18" s="83"/>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row>
    <row r="19" spans="1:42" s="269" customFormat="1" ht="18.75" customHeight="1" x14ac:dyDescent="0.25">
      <c r="A19" s="267" t="s">
        <v>53</v>
      </c>
      <c r="B19" s="273" t="s">
        <v>14</v>
      </c>
      <c r="C19" s="273" t="s">
        <v>15</v>
      </c>
      <c r="D19" s="273" t="s">
        <v>16</v>
      </c>
      <c r="E19" s="273" t="s">
        <v>17</v>
      </c>
      <c r="F19" s="273" t="s">
        <v>18</v>
      </c>
      <c r="G19" s="273" t="s">
        <v>19</v>
      </c>
      <c r="H19" s="273" t="s">
        <v>20</v>
      </c>
      <c r="I19" s="273" t="s">
        <v>21</v>
      </c>
      <c r="J19" s="273" t="s">
        <v>22</v>
      </c>
      <c r="K19" s="273" t="s">
        <v>23</v>
      </c>
      <c r="L19" s="273" t="s">
        <v>24</v>
      </c>
      <c r="M19" s="273" t="s">
        <v>39</v>
      </c>
      <c r="N19" s="273" t="s">
        <v>41</v>
      </c>
      <c r="O19" s="273" t="s">
        <v>43</v>
      </c>
      <c r="P19" s="273" t="s">
        <v>109</v>
      </c>
      <c r="Q19" s="273" t="s">
        <v>112</v>
      </c>
      <c r="R19" s="273" t="s">
        <v>117</v>
      </c>
      <c r="S19" s="273" t="s">
        <v>119</v>
      </c>
      <c r="T19" s="273" t="s">
        <v>134</v>
      </c>
      <c r="U19" s="273" t="s">
        <v>239</v>
      </c>
      <c r="V19" s="273" t="s">
        <v>254</v>
      </c>
      <c r="W19" s="273" t="s">
        <v>258</v>
      </c>
      <c r="X19" s="273" t="s">
        <v>260</v>
      </c>
      <c r="Y19" s="273" t="s">
        <v>274</v>
      </c>
      <c r="Z19" s="273" t="s">
        <v>280</v>
      </c>
      <c r="AA19" s="273" t="s">
        <v>301</v>
      </c>
      <c r="AB19" s="273" t="s">
        <v>304</v>
      </c>
      <c r="AC19" s="273" t="s">
        <v>309</v>
      </c>
      <c r="AD19" s="273" t="s">
        <v>314</v>
      </c>
      <c r="AE19" s="273" t="s">
        <v>321</v>
      </c>
      <c r="AF19" s="273" t="s">
        <v>349</v>
      </c>
      <c r="AG19" s="273" t="s">
        <v>360</v>
      </c>
      <c r="AH19" s="273" t="s">
        <v>362</v>
      </c>
      <c r="AI19" s="273" t="s">
        <v>367</v>
      </c>
      <c r="AJ19" s="273" t="s">
        <v>368</v>
      </c>
      <c r="AK19" s="273" t="s">
        <v>372</v>
      </c>
      <c r="AL19" s="273" t="s">
        <v>376</v>
      </c>
      <c r="AM19" s="273" t="s">
        <v>380</v>
      </c>
      <c r="AN19" s="273" t="s">
        <v>386</v>
      </c>
      <c r="AO19" s="273" t="s">
        <v>391</v>
      </c>
      <c r="AP19" s="273" t="s">
        <v>396</v>
      </c>
    </row>
    <row r="20" spans="1:42" s="15" customFormat="1" x14ac:dyDescent="0.2">
      <c r="A20" s="75" t="s">
        <v>9</v>
      </c>
      <c r="B20" s="21"/>
      <c r="C20" s="21"/>
      <c r="D20" s="21"/>
      <c r="E20" s="21"/>
      <c r="F20" s="21"/>
      <c r="G20" s="22"/>
      <c r="H20" s="21"/>
      <c r="I20" s="21"/>
      <c r="J20" s="21"/>
      <c r="K20" s="22"/>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row>
    <row r="21" spans="1:42" s="23" customFormat="1" x14ac:dyDescent="0.2">
      <c r="A21" s="76" t="s">
        <v>0</v>
      </c>
      <c r="B21" s="77">
        <v>6409.5350000000008</v>
      </c>
      <c r="C21" s="77">
        <v>6516.1679999999997</v>
      </c>
      <c r="D21" s="77">
        <v>6614.7929999999997</v>
      </c>
      <c r="E21" s="77">
        <v>6669.2420000000002</v>
      </c>
      <c r="F21" s="77">
        <v>6654.9939999999997</v>
      </c>
      <c r="G21" s="77">
        <v>6714.2610000000004</v>
      </c>
      <c r="H21" s="77">
        <v>6800.7119999999995</v>
      </c>
      <c r="I21" s="77">
        <v>6851.5619999999999</v>
      </c>
      <c r="J21" s="77">
        <v>6871.7530000000006</v>
      </c>
      <c r="K21" s="77">
        <v>6978.1840000000002</v>
      </c>
      <c r="L21" s="77">
        <v>7025.9160000000002</v>
      </c>
      <c r="M21" s="77">
        <v>7209.674</v>
      </c>
      <c r="N21" s="77">
        <v>7205.947000000001</v>
      </c>
      <c r="O21" s="77">
        <v>7339.5300000000007</v>
      </c>
      <c r="P21" s="77">
        <v>7755.6409999999996</v>
      </c>
      <c r="Q21" s="77">
        <v>7827.1540000000005</v>
      </c>
      <c r="R21" s="77">
        <v>8255.8760000000002</v>
      </c>
      <c r="S21" s="77">
        <v>8395.3619999999992</v>
      </c>
      <c r="T21" s="77">
        <v>8844.9179999999997</v>
      </c>
      <c r="U21" s="77">
        <v>9053.7620000000006</v>
      </c>
      <c r="V21" s="77">
        <v>9264.2089999999989</v>
      </c>
      <c r="W21" s="77">
        <v>9228.530999999999</v>
      </c>
      <c r="X21" s="77">
        <v>9641.9840000000004</v>
      </c>
      <c r="Y21" s="77">
        <v>9906.1409999999996</v>
      </c>
      <c r="Z21" s="77">
        <v>10285.625</v>
      </c>
      <c r="AA21" s="77">
        <v>10582.592000000001</v>
      </c>
      <c r="AB21" s="77">
        <v>10957.987999999999</v>
      </c>
      <c r="AC21" s="77">
        <v>10812.291999999999</v>
      </c>
      <c r="AD21" s="77">
        <v>10909.085000000001</v>
      </c>
      <c r="AE21" s="77">
        <v>11674.227000000001</v>
      </c>
      <c r="AF21" s="77">
        <v>11854.397999999999</v>
      </c>
      <c r="AG21" s="77">
        <v>11598.994999999999</v>
      </c>
      <c r="AH21" s="77">
        <v>11712.803</v>
      </c>
      <c r="AI21" s="77">
        <v>12027.623000000001</v>
      </c>
      <c r="AJ21" s="77">
        <v>12241.99</v>
      </c>
      <c r="AK21" s="77">
        <v>12231.243</v>
      </c>
      <c r="AL21" s="77">
        <v>12686.56</v>
      </c>
      <c r="AM21" s="77">
        <v>12942.534</v>
      </c>
      <c r="AN21" s="77">
        <v>13405.415999999999</v>
      </c>
      <c r="AO21" s="77">
        <v>13502.773000000003</v>
      </c>
      <c r="AP21" s="77">
        <v>13493.981999999998</v>
      </c>
    </row>
    <row r="22" spans="1:42" s="24" customFormat="1" x14ac:dyDescent="0.2">
      <c r="A22" s="78" t="s">
        <v>47</v>
      </c>
      <c r="B22" s="79">
        <v>4805.7620000000006</v>
      </c>
      <c r="C22" s="79">
        <v>4853.8339999999998</v>
      </c>
      <c r="D22" s="79">
        <v>4943.4840000000004</v>
      </c>
      <c r="E22" s="79">
        <v>5005.4380000000001</v>
      </c>
      <c r="F22" s="79">
        <v>5061.0249999999996</v>
      </c>
      <c r="G22" s="79">
        <v>5101.3720000000003</v>
      </c>
      <c r="H22" s="79">
        <v>5252.2749999999996</v>
      </c>
      <c r="I22" s="79">
        <v>5310.6229999999996</v>
      </c>
      <c r="J22" s="79">
        <v>5373.13</v>
      </c>
      <c r="K22" s="79">
        <v>5435.0250000000005</v>
      </c>
      <c r="L22" s="79">
        <v>5522.1419999999998</v>
      </c>
      <c r="M22" s="79">
        <v>5645.3789999999999</v>
      </c>
      <c r="N22" s="79">
        <v>5764.2400000000007</v>
      </c>
      <c r="O22" s="79">
        <v>5854.4930000000004</v>
      </c>
      <c r="P22" s="79">
        <v>5984.982</v>
      </c>
      <c r="Q22" s="79">
        <v>6146.0889999999999</v>
      </c>
      <c r="R22" s="79">
        <v>6516.4610000000002</v>
      </c>
      <c r="S22" s="79">
        <v>6529.6469999999999</v>
      </c>
      <c r="T22" s="79">
        <v>6812.3789999999999</v>
      </c>
      <c r="U22" s="79">
        <v>6924.8899999999994</v>
      </c>
      <c r="V22" s="79">
        <v>7060.2510000000002</v>
      </c>
      <c r="W22" s="79">
        <v>6994.2449999999999</v>
      </c>
      <c r="X22" s="79">
        <v>7078.8829999999998</v>
      </c>
      <c r="Y22" s="79">
        <v>7254.73</v>
      </c>
      <c r="Z22" s="79">
        <v>7603.03</v>
      </c>
      <c r="AA22" s="79">
        <v>7616.4639999999999</v>
      </c>
      <c r="AB22" s="79">
        <v>7916.1729999999998</v>
      </c>
      <c r="AC22" s="79">
        <v>7958.8850000000002</v>
      </c>
      <c r="AD22" s="79">
        <v>8161.9340000000002</v>
      </c>
      <c r="AE22" s="79">
        <v>8438.6739999999991</v>
      </c>
      <c r="AF22" s="79">
        <v>8543.8389999999999</v>
      </c>
      <c r="AG22" s="79">
        <v>8547.9629999999997</v>
      </c>
      <c r="AH22" s="79">
        <v>8795.9840000000004</v>
      </c>
      <c r="AI22" s="79">
        <v>8861.9470000000001</v>
      </c>
      <c r="AJ22" s="79">
        <v>8965.3989999999994</v>
      </c>
      <c r="AK22" s="79">
        <v>8989.3140000000003</v>
      </c>
      <c r="AL22" s="79">
        <v>9347.9249999999993</v>
      </c>
      <c r="AM22" s="79">
        <v>9424.5519999999997</v>
      </c>
      <c r="AN22" s="79">
        <v>9708.3329999999987</v>
      </c>
      <c r="AO22" s="79">
        <v>9713.7740000000013</v>
      </c>
      <c r="AP22" s="79">
        <v>10038.305999999999</v>
      </c>
    </row>
    <row r="23" spans="1:42" s="23" customFormat="1" x14ac:dyDescent="0.2">
      <c r="A23" s="81" t="s">
        <v>48</v>
      </c>
      <c r="B23" s="77">
        <v>1512.239</v>
      </c>
      <c r="C23" s="77">
        <v>1428.078</v>
      </c>
      <c r="D23" s="77">
        <v>1362.52</v>
      </c>
      <c r="E23" s="77">
        <v>1252.8789999999999</v>
      </c>
      <c r="F23" s="77">
        <v>1174.5350000000001</v>
      </c>
      <c r="G23" s="77">
        <v>1111.7260000000001</v>
      </c>
      <c r="H23" s="77">
        <v>1059.6199999999999</v>
      </c>
      <c r="I23" s="77">
        <v>965.60199999999998</v>
      </c>
      <c r="J23" s="77">
        <v>875.67899999999997</v>
      </c>
      <c r="K23" s="77">
        <v>802.55499999999995</v>
      </c>
      <c r="L23" s="77">
        <v>738.64700000000005</v>
      </c>
      <c r="M23" s="77">
        <v>706.53</v>
      </c>
      <c r="N23" s="77">
        <v>665.66200000000003</v>
      </c>
      <c r="O23" s="77">
        <v>635.11599999999999</v>
      </c>
      <c r="P23" s="77">
        <v>604.38499999999999</v>
      </c>
      <c r="Q23" s="77">
        <v>555.71400000000006</v>
      </c>
      <c r="R23" s="77">
        <v>507.59399999999999</v>
      </c>
      <c r="S23" s="77">
        <v>493.54300000000001</v>
      </c>
      <c r="T23" s="77">
        <v>458.86099999999999</v>
      </c>
      <c r="U23" s="77">
        <v>435.94900000000001</v>
      </c>
      <c r="V23" s="77">
        <v>409.22500000000002</v>
      </c>
      <c r="W23" s="77">
        <v>355.62900000000002</v>
      </c>
      <c r="X23" s="77">
        <v>341.58300000000003</v>
      </c>
      <c r="Y23" s="77">
        <v>330.94200000000001</v>
      </c>
      <c r="Z23" s="77">
        <v>294.87900000000002</v>
      </c>
      <c r="AA23" s="77">
        <v>284.83</v>
      </c>
      <c r="AB23" s="77">
        <v>295.25700000000001</v>
      </c>
      <c r="AC23" s="77">
        <v>260.44799999999998</v>
      </c>
      <c r="AD23" s="77">
        <v>253.53299999999999</v>
      </c>
      <c r="AE23" s="77">
        <v>459.97399999999999</v>
      </c>
      <c r="AF23" s="77">
        <v>702.279</v>
      </c>
      <c r="AG23" s="77">
        <v>858.88900000000001</v>
      </c>
      <c r="AH23" s="77">
        <v>929.95799999999997</v>
      </c>
      <c r="AI23" s="77">
        <v>990.31200000000001</v>
      </c>
      <c r="AJ23" s="77">
        <v>865.86500000000001</v>
      </c>
      <c r="AK23" s="77">
        <v>833.80600000000004</v>
      </c>
      <c r="AL23" s="77">
        <v>809.45100000000002</v>
      </c>
      <c r="AM23" s="77">
        <v>805.58199999999999</v>
      </c>
      <c r="AN23" s="77">
        <v>748.39800000000002</v>
      </c>
      <c r="AO23" s="77">
        <v>709.851</v>
      </c>
      <c r="AP23" s="77">
        <v>654.73800000000006</v>
      </c>
    </row>
    <row r="24" spans="1:42" s="23" customFormat="1" x14ac:dyDescent="0.2">
      <c r="A24" s="81" t="s">
        <v>49</v>
      </c>
      <c r="B24" s="77">
        <v>3293.5230000000001</v>
      </c>
      <c r="C24" s="77">
        <v>3425.7559999999999</v>
      </c>
      <c r="D24" s="77">
        <v>3580.9639999999999</v>
      </c>
      <c r="E24" s="77">
        <v>3752.5590000000002</v>
      </c>
      <c r="F24" s="77">
        <v>3886.49</v>
      </c>
      <c r="G24" s="77">
        <v>3989.6460000000002</v>
      </c>
      <c r="H24" s="77">
        <v>4192.6549999999997</v>
      </c>
      <c r="I24" s="77">
        <v>4345.0209999999997</v>
      </c>
      <c r="J24" s="77">
        <v>4497.451</v>
      </c>
      <c r="K24" s="77">
        <v>4632.47</v>
      </c>
      <c r="L24" s="77">
        <v>4783.4949999999999</v>
      </c>
      <c r="M24" s="77">
        <v>4938.8490000000002</v>
      </c>
      <c r="N24" s="77">
        <v>5098.5780000000004</v>
      </c>
      <c r="O24" s="77">
        <v>5219.3770000000004</v>
      </c>
      <c r="P24" s="77">
        <v>5380.5969999999998</v>
      </c>
      <c r="Q24" s="77">
        <v>5590.375</v>
      </c>
      <c r="R24" s="77">
        <v>6008.8670000000002</v>
      </c>
      <c r="S24" s="77">
        <v>6036.1040000000003</v>
      </c>
      <c r="T24" s="77">
        <v>6353.518</v>
      </c>
      <c r="U24" s="77">
        <v>6488.9409999999998</v>
      </c>
      <c r="V24" s="77">
        <v>6651.0259999999998</v>
      </c>
      <c r="W24" s="77">
        <v>6638.616</v>
      </c>
      <c r="X24" s="77">
        <v>6737.3</v>
      </c>
      <c r="Y24" s="77">
        <v>6923.7879999999996</v>
      </c>
      <c r="Z24" s="77">
        <v>7308.1509999999998</v>
      </c>
      <c r="AA24" s="77">
        <v>7331.634</v>
      </c>
      <c r="AB24" s="77">
        <v>7620.9160000000002</v>
      </c>
      <c r="AC24" s="77">
        <v>7698.4369999999999</v>
      </c>
      <c r="AD24" s="77">
        <v>7908.4009999999998</v>
      </c>
      <c r="AE24" s="77">
        <v>7978.7</v>
      </c>
      <c r="AF24" s="77">
        <v>7841.56</v>
      </c>
      <c r="AG24" s="77">
        <v>7689.0739999999996</v>
      </c>
      <c r="AH24" s="77">
        <v>7866.0259999999998</v>
      </c>
      <c r="AI24" s="77">
        <v>7871.6350000000002</v>
      </c>
      <c r="AJ24" s="77">
        <v>8099.5339999999997</v>
      </c>
      <c r="AK24" s="77">
        <v>8155.5079999999998</v>
      </c>
      <c r="AL24" s="77">
        <v>8538.4740000000002</v>
      </c>
      <c r="AM24" s="77">
        <v>8618.9699999999993</v>
      </c>
      <c r="AN24" s="77">
        <v>8959.9349999999995</v>
      </c>
      <c r="AO24" s="77">
        <v>9003.9230000000007</v>
      </c>
      <c r="AP24" s="77">
        <v>9383.5679999999993</v>
      </c>
    </row>
    <row r="25" spans="1:42" s="24" customFormat="1" x14ac:dyDescent="0.2">
      <c r="A25" s="78" t="s">
        <v>50</v>
      </c>
      <c r="B25" s="79">
        <v>1396.8150000000001</v>
      </c>
      <c r="C25" s="79">
        <v>1444.5729999999999</v>
      </c>
      <c r="D25" s="79">
        <v>1439.65</v>
      </c>
      <c r="E25" s="79">
        <v>1458.8889999999999</v>
      </c>
      <c r="F25" s="79">
        <v>1380.394</v>
      </c>
      <c r="G25" s="79">
        <v>1406.6419999999998</v>
      </c>
      <c r="H25" s="79">
        <v>1426.828</v>
      </c>
      <c r="I25" s="79">
        <v>1413.788</v>
      </c>
      <c r="J25" s="79">
        <v>1388.2329999999999</v>
      </c>
      <c r="K25" s="79">
        <v>1417.567</v>
      </c>
      <c r="L25" s="79">
        <v>1387.201</v>
      </c>
      <c r="M25" s="79">
        <v>1328.5119999999999</v>
      </c>
      <c r="N25" s="79">
        <v>1316.059</v>
      </c>
      <c r="O25" s="79">
        <v>1374.922</v>
      </c>
      <c r="P25" s="79">
        <v>1669.777</v>
      </c>
      <c r="Q25" s="79">
        <v>1568.394</v>
      </c>
      <c r="R25" s="79">
        <v>1630.258</v>
      </c>
      <c r="S25" s="79">
        <v>1739.8230000000001</v>
      </c>
      <c r="T25" s="79">
        <v>1910.748</v>
      </c>
      <c r="U25" s="79">
        <v>1993.9569999999999</v>
      </c>
      <c r="V25" s="79">
        <v>2061.9229999999998</v>
      </c>
      <c r="W25" s="79">
        <v>2143.6109999999999</v>
      </c>
      <c r="X25" s="79">
        <v>2419.0720000000001</v>
      </c>
      <c r="Y25" s="79">
        <v>2538.8119999999999</v>
      </c>
      <c r="Z25" s="79">
        <v>2581.2200000000003</v>
      </c>
      <c r="AA25" s="79">
        <v>2782.3310000000001</v>
      </c>
      <c r="AB25" s="79">
        <v>2848.5150000000003</v>
      </c>
      <c r="AC25" s="79">
        <v>2723.828</v>
      </c>
      <c r="AD25" s="79">
        <v>2671.6290000000004</v>
      </c>
      <c r="AE25" s="79">
        <v>3116.88</v>
      </c>
      <c r="AF25" s="79">
        <v>3210.3399999999997</v>
      </c>
      <c r="AG25" s="79">
        <v>2956.4939999999997</v>
      </c>
      <c r="AH25" s="79">
        <v>2764.5520000000001</v>
      </c>
      <c r="AI25" s="79">
        <v>3071.4760000000001</v>
      </c>
      <c r="AJ25" s="79">
        <v>3206.268</v>
      </c>
      <c r="AK25" s="79">
        <v>3136.0170000000003</v>
      </c>
      <c r="AL25" s="79">
        <v>3220.3250000000003</v>
      </c>
      <c r="AM25" s="79">
        <v>3424.3140000000003</v>
      </c>
      <c r="AN25" s="79">
        <v>3606.2719999999999</v>
      </c>
      <c r="AO25" s="79">
        <v>3559.8880000000004</v>
      </c>
      <c r="AP25" s="79">
        <v>3323.38</v>
      </c>
    </row>
    <row r="26" spans="1:42" s="23" customFormat="1" x14ac:dyDescent="0.2">
      <c r="A26" s="81" t="s">
        <v>48</v>
      </c>
      <c r="B26" s="77">
        <v>355.48200000000003</v>
      </c>
      <c r="C26" s="77">
        <v>353.50299999999999</v>
      </c>
      <c r="D26" s="77">
        <v>324.113</v>
      </c>
      <c r="E26" s="77">
        <v>309.90600000000001</v>
      </c>
      <c r="F26" s="77">
        <v>282.59800000000001</v>
      </c>
      <c r="G26" s="77">
        <v>269.16899999999998</v>
      </c>
      <c r="H26" s="77">
        <v>251.46799999999999</v>
      </c>
      <c r="I26" s="77">
        <v>197.94</v>
      </c>
      <c r="J26" s="77">
        <v>181.45599999999999</v>
      </c>
      <c r="K26" s="77">
        <v>172.709</v>
      </c>
      <c r="L26" s="77">
        <v>173.964</v>
      </c>
      <c r="M26" s="77">
        <v>191.548</v>
      </c>
      <c r="N26" s="77">
        <v>186.38300000000001</v>
      </c>
      <c r="O26" s="77">
        <v>204.99199999999999</v>
      </c>
      <c r="P26" s="77">
        <v>207.375</v>
      </c>
      <c r="Q26" s="77">
        <v>207.21199999999999</v>
      </c>
      <c r="R26" s="77">
        <v>216.185</v>
      </c>
      <c r="S26" s="77">
        <v>210.65</v>
      </c>
      <c r="T26" s="77">
        <v>227.28899999999999</v>
      </c>
      <c r="U26" s="77">
        <v>239.45500000000001</v>
      </c>
      <c r="V26" s="77">
        <v>247.95099999999999</v>
      </c>
      <c r="W26" s="77">
        <v>271.27</v>
      </c>
      <c r="X26" s="77">
        <v>300.11500000000001</v>
      </c>
      <c r="Y26" s="77">
        <v>341.63400000000001</v>
      </c>
      <c r="Z26" s="77">
        <v>371.65</v>
      </c>
      <c r="AA26" s="77">
        <v>392.98099999999999</v>
      </c>
      <c r="AB26" s="77">
        <v>377.697</v>
      </c>
      <c r="AC26" s="77">
        <v>365.58699999999999</v>
      </c>
      <c r="AD26" s="77">
        <v>354.97399999999999</v>
      </c>
      <c r="AE26" s="77">
        <v>498.88799999999998</v>
      </c>
      <c r="AF26" s="77">
        <v>468.43</v>
      </c>
      <c r="AG26" s="77">
        <v>425.327</v>
      </c>
      <c r="AH26" s="77">
        <v>402.971</v>
      </c>
      <c r="AI26" s="77">
        <v>539.86900000000003</v>
      </c>
      <c r="AJ26" s="77">
        <v>468.51600000000002</v>
      </c>
      <c r="AK26" s="77">
        <v>510.55900000000003</v>
      </c>
      <c r="AL26" s="77">
        <v>541.68799999999999</v>
      </c>
      <c r="AM26" s="77">
        <v>545.98500000000001</v>
      </c>
      <c r="AN26" s="77">
        <v>524.38099999999997</v>
      </c>
      <c r="AO26" s="77">
        <v>492.80900000000003</v>
      </c>
      <c r="AP26" s="77">
        <v>436.185</v>
      </c>
    </row>
    <row r="27" spans="1:42" s="23" customFormat="1" x14ac:dyDescent="0.2">
      <c r="A27" s="81" t="s">
        <v>49</v>
      </c>
      <c r="B27" s="77">
        <v>1041.3330000000001</v>
      </c>
      <c r="C27" s="77">
        <v>1091.07</v>
      </c>
      <c r="D27" s="77">
        <v>1115.537</v>
      </c>
      <c r="E27" s="77">
        <v>1148.9829999999999</v>
      </c>
      <c r="F27" s="77">
        <v>1097.796</v>
      </c>
      <c r="G27" s="77">
        <v>1137.473</v>
      </c>
      <c r="H27" s="77">
        <v>1175.3599999999999</v>
      </c>
      <c r="I27" s="77">
        <v>1215.848</v>
      </c>
      <c r="J27" s="77">
        <v>1206.777</v>
      </c>
      <c r="K27" s="77">
        <v>1244.8579999999999</v>
      </c>
      <c r="L27" s="77">
        <v>1213.2370000000001</v>
      </c>
      <c r="M27" s="77">
        <v>1136.9639999999999</v>
      </c>
      <c r="N27" s="77">
        <v>1129.6759999999999</v>
      </c>
      <c r="O27" s="77">
        <v>1169.93</v>
      </c>
      <c r="P27" s="77">
        <v>1462.402</v>
      </c>
      <c r="Q27" s="77">
        <v>1361.182</v>
      </c>
      <c r="R27" s="77">
        <v>1414.0730000000001</v>
      </c>
      <c r="S27" s="77">
        <v>1529.173</v>
      </c>
      <c r="T27" s="77">
        <v>1683.4590000000001</v>
      </c>
      <c r="U27" s="77">
        <v>1754.502</v>
      </c>
      <c r="V27" s="77">
        <v>1813.972</v>
      </c>
      <c r="W27" s="77">
        <v>1872.3409999999999</v>
      </c>
      <c r="X27" s="77">
        <v>2118.9569999999999</v>
      </c>
      <c r="Y27" s="77">
        <v>2197.1779999999999</v>
      </c>
      <c r="Z27" s="77">
        <v>2209.5700000000002</v>
      </c>
      <c r="AA27" s="77">
        <v>2389.35</v>
      </c>
      <c r="AB27" s="77">
        <v>2470.8180000000002</v>
      </c>
      <c r="AC27" s="77">
        <v>2358.241</v>
      </c>
      <c r="AD27" s="77">
        <v>2316.6550000000002</v>
      </c>
      <c r="AE27" s="77">
        <v>2617.9920000000002</v>
      </c>
      <c r="AF27" s="77">
        <v>2741.91</v>
      </c>
      <c r="AG27" s="77">
        <v>2531.1669999999999</v>
      </c>
      <c r="AH27" s="77">
        <v>2361.5810000000001</v>
      </c>
      <c r="AI27" s="77">
        <v>2531.607</v>
      </c>
      <c r="AJ27" s="77">
        <v>2737.752</v>
      </c>
      <c r="AK27" s="77">
        <v>2625.4580000000001</v>
      </c>
      <c r="AL27" s="77">
        <v>2678.6370000000002</v>
      </c>
      <c r="AM27" s="77">
        <v>2878.3290000000002</v>
      </c>
      <c r="AN27" s="77">
        <v>3081.8910000000001</v>
      </c>
      <c r="AO27" s="77">
        <v>3067.0790000000002</v>
      </c>
      <c r="AP27" s="77">
        <v>2887.1950000000002</v>
      </c>
    </row>
    <row r="28" spans="1:42" s="24" customFormat="1" x14ac:dyDescent="0.2">
      <c r="A28" s="78" t="s">
        <v>51</v>
      </c>
      <c r="B28" s="79">
        <v>206.95800000000003</v>
      </c>
      <c r="C28" s="79">
        <v>217.761</v>
      </c>
      <c r="D28" s="79">
        <v>231.65899999999999</v>
      </c>
      <c r="E28" s="79">
        <v>204.91500000000002</v>
      </c>
      <c r="F28" s="79">
        <v>213.57499999999999</v>
      </c>
      <c r="G28" s="79">
        <v>206.24700000000001</v>
      </c>
      <c r="H28" s="79">
        <v>121.60900000000001</v>
      </c>
      <c r="I28" s="79">
        <v>127.151</v>
      </c>
      <c r="J28" s="79">
        <v>110.39</v>
      </c>
      <c r="K28" s="79">
        <v>125.592</v>
      </c>
      <c r="L28" s="79">
        <v>116.57300000000001</v>
      </c>
      <c r="M28" s="79">
        <v>235.78300000000002</v>
      </c>
      <c r="N28" s="79">
        <v>125.648</v>
      </c>
      <c r="O28" s="79">
        <v>110.11499999999999</v>
      </c>
      <c r="P28" s="79">
        <v>100.88200000000001</v>
      </c>
      <c r="Q28" s="79">
        <v>112.67100000000001</v>
      </c>
      <c r="R28" s="79">
        <v>109.157</v>
      </c>
      <c r="S28" s="79">
        <v>125.892</v>
      </c>
      <c r="T28" s="79">
        <v>121.791</v>
      </c>
      <c r="U28" s="79">
        <v>134.91499999999999</v>
      </c>
      <c r="V28" s="79">
        <v>142.035</v>
      </c>
      <c r="W28" s="79">
        <v>90.674999999999997</v>
      </c>
      <c r="X28" s="79">
        <v>144.029</v>
      </c>
      <c r="Y28" s="79">
        <v>112.59899999999999</v>
      </c>
      <c r="Z28" s="79">
        <v>101.375</v>
      </c>
      <c r="AA28" s="79">
        <v>183.797</v>
      </c>
      <c r="AB28" s="79">
        <v>193.3</v>
      </c>
      <c r="AC28" s="79">
        <v>129.57900000000001</v>
      </c>
      <c r="AD28" s="79">
        <v>75.522000000000006</v>
      </c>
      <c r="AE28" s="79">
        <v>118.673</v>
      </c>
      <c r="AF28" s="79">
        <v>100.21900000000001</v>
      </c>
      <c r="AG28" s="79">
        <v>94.537999999999997</v>
      </c>
      <c r="AH28" s="79">
        <v>152.267</v>
      </c>
      <c r="AI28" s="79">
        <v>94.199999999999989</v>
      </c>
      <c r="AJ28" s="79">
        <v>70.322999999999993</v>
      </c>
      <c r="AK28" s="79">
        <v>105.91200000000001</v>
      </c>
      <c r="AL28" s="79">
        <v>118.31</v>
      </c>
      <c r="AM28" s="79">
        <v>93.668000000000006</v>
      </c>
      <c r="AN28" s="79">
        <v>90.811000000000007</v>
      </c>
      <c r="AO28" s="79">
        <v>229.11099999999999</v>
      </c>
      <c r="AP28" s="79">
        <v>132.29599999999999</v>
      </c>
    </row>
    <row r="29" spans="1:42" s="23" customFormat="1" x14ac:dyDescent="0.2">
      <c r="A29" s="81" t="s">
        <v>48</v>
      </c>
      <c r="B29" s="77">
        <v>139.24700000000001</v>
      </c>
      <c r="C29" s="77">
        <v>147.923</v>
      </c>
      <c r="D29" s="77">
        <v>147.91399999999999</v>
      </c>
      <c r="E29" s="77">
        <v>138.38300000000001</v>
      </c>
      <c r="F29" s="77">
        <v>135.327</v>
      </c>
      <c r="G29" s="77">
        <v>121.467</v>
      </c>
      <c r="H29" s="77">
        <v>44.292999999999999</v>
      </c>
      <c r="I29" s="77">
        <v>45.334000000000003</v>
      </c>
      <c r="J29" s="77">
        <v>44.734999999999999</v>
      </c>
      <c r="K29" s="77">
        <v>40.067999999999998</v>
      </c>
      <c r="L29" s="77">
        <v>35.838000000000001</v>
      </c>
      <c r="M29" s="77">
        <v>168.04900000000001</v>
      </c>
      <c r="N29" s="77">
        <v>32.482999999999997</v>
      </c>
      <c r="O29" s="77">
        <v>32.664000000000001</v>
      </c>
      <c r="P29" s="77">
        <v>31.027000000000001</v>
      </c>
      <c r="Q29" s="77">
        <v>29.488</v>
      </c>
      <c r="R29" s="77">
        <v>29.556999999999999</v>
      </c>
      <c r="S29" s="77">
        <v>31.946000000000002</v>
      </c>
      <c r="T29" s="77">
        <v>35.515000000000001</v>
      </c>
      <c r="U29" s="77">
        <v>30.071000000000002</v>
      </c>
      <c r="V29" s="77">
        <v>30.876000000000001</v>
      </c>
      <c r="W29" s="77">
        <v>30.574000000000002</v>
      </c>
      <c r="X29" s="77">
        <v>34.801000000000002</v>
      </c>
      <c r="Y29" s="77">
        <v>40.21</v>
      </c>
      <c r="Z29" s="77">
        <v>37.024999999999999</v>
      </c>
      <c r="AA29" s="77">
        <v>37.621000000000002</v>
      </c>
      <c r="AB29" s="77">
        <v>42.048999999999999</v>
      </c>
      <c r="AC29" s="77">
        <v>56.292000000000002</v>
      </c>
      <c r="AD29" s="77">
        <v>23.504000000000001</v>
      </c>
      <c r="AE29" s="77">
        <v>36.875999999999998</v>
      </c>
      <c r="AF29" s="77">
        <v>35.813000000000002</v>
      </c>
      <c r="AG29" s="77">
        <v>15.252000000000001</v>
      </c>
      <c r="AH29" s="77">
        <v>18.984000000000002</v>
      </c>
      <c r="AI29" s="77">
        <v>21.695</v>
      </c>
      <c r="AJ29" s="77">
        <v>31.52</v>
      </c>
      <c r="AK29" s="77">
        <v>29.667999999999999</v>
      </c>
      <c r="AL29" s="77">
        <v>25.663</v>
      </c>
      <c r="AM29" s="77">
        <v>28.015000000000001</v>
      </c>
      <c r="AN29" s="77">
        <v>26.181999999999999</v>
      </c>
      <c r="AO29" s="77">
        <v>27.545000000000002</v>
      </c>
      <c r="AP29" s="77">
        <v>35.655000000000001</v>
      </c>
    </row>
    <row r="30" spans="1:42" s="23" customFormat="1" x14ac:dyDescent="0.2">
      <c r="A30" s="82" t="s">
        <v>49</v>
      </c>
      <c r="B30" s="77">
        <v>67.710999999999999</v>
      </c>
      <c r="C30" s="77">
        <v>69.837999999999994</v>
      </c>
      <c r="D30" s="77">
        <v>83.745000000000005</v>
      </c>
      <c r="E30" s="77">
        <v>66.531999999999996</v>
      </c>
      <c r="F30" s="77">
        <v>78.248000000000005</v>
      </c>
      <c r="G30" s="77">
        <v>84.78</v>
      </c>
      <c r="H30" s="77">
        <v>77.316000000000003</v>
      </c>
      <c r="I30" s="77">
        <v>81.816999999999993</v>
      </c>
      <c r="J30" s="77">
        <v>65.655000000000001</v>
      </c>
      <c r="K30" s="77">
        <v>85.524000000000001</v>
      </c>
      <c r="L30" s="77">
        <v>80.734999999999999</v>
      </c>
      <c r="M30" s="77">
        <v>67.733999999999995</v>
      </c>
      <c r="N30" s="77">
        <v>93.165000000000006</v>
      </c>
      <c r="O30" s="77">
        <v>77.450999999999993</v>
      </c>
      <c r="P30" s="77">
        <v>69.855000000000004</v>
      </c>
      <c r="Q30" s="77">
        <v>83.183000000000007</v>
      </c>
      <c r="R30" s="77">
        <v>79.599999999999994</v>
      </c>
      <c r="S30" s="77">
        <v>93.945999999999998</v>
      </c>
      <c r="T30" s="77">
        <v>86.275999999999996</v>
      </c>
      <c r="U30" s="77">
        <v>104.84399999999999</v>
      </c>
      <c r="V30" s="77">
        <v>111.15900000000001</v>
      </c>
      <c r="W30" s="77">
        <v>60.100999999999999</v>
      </c>
      <c r="X30" s="77">
        <v>109.22799999999999</v>
      </c>
      <c r="Y30" s="77">
        <v>72.388999999999996</v>
      </c>
      <c r="Z30" s="77">
        <v>64.349999999999994</v>
      </c>
      <c r="AA30" s="77">
        <v>146.17599999999999</v>
      </c>
      <c r="AB30" s="77">
        <v>151.251</v>
      </c>
      <c r="AC30" s="77">
        <v>73.287000000000006</v>
      </c>
      <c r="AD30" s="77">
        <v>52.018000000000001</v>
      </c>
      <c r="AE30" s="77">
        <v>81.796999999999997</v>
      </c>
      <c r="AF30" s="77">
        <v>64.406000000000006</v>
      </c>
      <c r="AG30" s="77">
        <v>79.286000000000001</v>
      </c>
      <c r="AH30" s="77">
        <v>133.28299999999999</v>
      </c>
      <c r="AI30" s="77">
        <v>72.504999999999995</v>
      </c>
      <c r="AJ30" s="77">
        <v>38.802999999999997</v>
      </c>
      <c r="AK30" s="77">
        <v>76.244</v>
      </c>
      <c r="AL30" s="77">
        <v>92.647000000000006</v>
      </c>
      <c r="AM30" s="77">
        <v>65.653000000000006</v>
      </c>
      <c r="AN30" s="77">
        <v>64.629000000000005</v>
      </c>
      <c r="AO30" s="77">
        <v>201.566</v>
      </c>
      <c r="AP30" s="77">
        <v>96.641000000000005</v>
      </c>
    </row>
    <row r="31" spans="1:42" s="23" customFormat="1" x14ac:dyDescent="0.2">
      <c r="A31" s="84"/>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row>
    <row r="32" spans="1:42" s="26" customFormat="1" x14ac:dyDescent="0.2">
      <c r="A32" s="75" t="s">
        <v>54</v>
      </c>
      <c r="B32" s="21"/>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row>
    <row r="33" spans="1:42" s="27" customFormat="1" x14ac:dyDescent="0.2">
      <c r="A33" s="76" t="s">
        <v>0</v>
      </c>
      <c r="B33" s="77">
        <v>396.90800000000002</v>
      </c>
      <c r="C33" s="77">
        <v>394.64600000000002</v>
      </c>
      <c r="D33" s="77">
        <v>406.61799999999999</v>
      </c>
      <c r="E33" s="77">
        <v>419.99599999999998</v>
      </c>
      <c r="F33" s="77">
        <v>421.78599999999994</v>
      </c>
      <c r="G33" s="77">
        <v>427.38299999999998</v>
      </c>
      <c r="H33" s="77">
        <v>427.18</v>
      </c>
      <c r="I33" s="77">
        <v>441.71500000000003</v>
      </c>
      <c r="J33" s="77">
        <v>434.87400000000002</v>
      </c>
      <c r="K33" s="77">
        <v>454.15300000000008</v>
      </c>
      <c r="L33" s="77">
        <v>467.78100000000001</v>
      </c>
      <c r="M33" s="77">
        <v>475.59400000000005</v>
      </c>
      <c r="N33" s="77">
        <v>483.54599999999999</v>
      </c>
      <c r="O33" s="77">
        <v>510.89800000000002</v>
      </c>
      <c r="P33" s="77">
        <v>514.73</v>
      </c>
      <c r="Q33" s="77">
        <v>506.50999999999993</v>
      </c>
      <c r="R33" s="77">
        <v>497.44300000000004</v>
      </c>
      <c r="S33" s="77">
        <v>520.92600000000004</v>
      </c>
      <c r="T33" s="77">
        <v>521.63200000000006</v>
      </c>
      <c r="U33" s="77">
        <v>527.24699999999996</v>
      </c>
      <c r="V33" s="77">
        <v>533.33999999999992</v>
      </c>
      <c r="W33" s="77">
        <v>567.02800000000002</v>
      </c>
      <c r="X33" s="77">
        <v>593.02</v>
      </c>
      <c r="Y33" s="77">
        <v>581.77699999999993</v>
      </c>
      <c r="Z33" s="77">
        <v>626.64400000000001</v>
      </c>
      <c r="AA33" s="77">
        <v>647.35899999999992</v>
      </c>
      <c r="AB33" s="77">
        <v>673.39799999999991</v>
      </c>
      <c r="AC33" s="77">
        <v>690.78800000000001</v>
      </c>
      <c r="AD33" s="77">
        <v>703.84699999999987</v>
      </c>
      <c r="AE33" s="77">
        <v>738.76700000000005</v>
      </c>
      <c r="AF33" s="77">
        <v>749.69200000000001</v>
      </c>
      <c r="AG33" s="77">
        <v>748.54</v>
      </c>
      <c r="AH33" s="77">
        <v>748.61599999999999</v>
      </c>
      <c r="AI33" s="77">
        <v>790.97400000000005</v>
      </c>
      <c r="AJ33" s="77">
        <v>831.00599999999997</v>
      </c>
      <c r="AK33" s="77">
        <v>824.07100000000003</v>
      </c>
      <c r="AL33" s="77">
        <v>863.31200000000001</v>
      </c>
      <c r="AM33" s="77">
        <v>910.79299999999989</v>
      </c>
      <c r="AN33" s="77">
        <v>926.88699999999994</v>
      </c>
      <c r="AO33" s="77">
        <v>937.85399999999993</v>
      </c>
      <c r="AP33" s="77">
        <v>957.09500000000003</v>
      </c>
    </row>
    <row r="34" spans="1:42" s="24" customFormat="1" x14ac:dyDescent="0.2">
      <c r="A34" s="78" t="s">
        <v>47</v>
      </c>
      <c r="B34" s="79">
        <v>235.73700000000002</v>
      </c>
      <c r="C34" s="79">
        <v>237.17099999999999</v>
      </c>
      <c r="D34" s="79">
        <v>250.51</v>
      </c>
      <c r="E34" s="79">
        <v>249.02699999999999</v>
      </c>
      <c r="F34" s="79">
        <v>250.57499999999999</v>
      </c>
      <c r="G34" s="79">
        <v>253.80699999999999</v>
      </c>
      <c r="H34" s="79">
        <v>260.89499999999998</v>
      </c>
      <c r="I34" s="79">
        <v>267.779</v>
      </c>
      <c r="J34" s="79">
        <v>268.83600000000001</v>
      </c>
      <c r="K34" s="79">
        <v>271.02700000000004</v>
      </c>
      <c r="L34" s="79">
        <v>280.20699999999999</v>
      </c>
      <c r="M34" s="79">
        <v>286.09900000000005</v>
      </c>
      <c r="N34" s="79">
        <v>288.11500000000001</v>
      </c>
      <c r="O34" s="79">
        <v>292.25400000000002</v>
      </c>
      <c r="P34" s="79">
        <v>300.05100000000004</v>
      </c>
      <c r="Q34" s="79">
        <v>292.38299999999998</v>
      </c>
      <c r="R34" s="79">
        <v>295.68299999999999</v>
      </c>
      <c r="S34" s="79">
        <v>303.78500000000003</v>
      </c>
      <c r="T34" s="79">
        <v>312.959</v>
      </c>
      <c r="U34" s="79">
        <v>325.892</v>
      </c>
      <c r="V34" s="79">
        <v>329.077</v>
      </c>
      <c r="W34" s="79">
        <v>332.02100000000002</v>
      </c>
      <c r="X34" s="79">
        <v>337.709</v>
      </c>
      <c r="Y34" s="79">
        <v>314.66399999999999</v>
      </c>
      <c r="Z34" s="79">
        <v>317.96199999999999</v>
      </c>
      <c r="AA34" s="79">
        <v>323.28499999999997</v>
      </c>
      <c r="AB34" s="79">
        <v>338.37099999999998</v>
      </c>
      <c r="AC34" s="79">
        <v>345.68700000000001</v>
      </c>
      <c r="AD34" s="79">
        <v>352.82799999999997</v>
      </c>
      <c r="AE34" s="79">
        <v>357.60400000000004</v>
      </c>
      <c r="AF34" s="79">
        <v>370.16300000000001</v>
      </c>
      <c r="AG34" s="79">
        <v>379.49599999999998</v>
      </c>
      <c r="AH34" s="79">
        <v>384.61199999999997</v>
      </c>
      <c r="AI34" s="79">
        <v>395.30399999999997</v>
      </c>
      <c r="AJ34" s="79">
        <v>417.6</v>
      </c>
      <c r="AK34" s="79">
        <v>431.27</v>
      </c>
      <c r="AL34" s="79">
        <v>440.98</v>
      </c>
      <c r="AM34" s="79">
        <v>454.94499999999999</v>
      </c>
      <c r="AN34" s="79">
        <v>478.483</v>
      </c>
      <c r="AO34" s="79">
        <v>488.05399999999997</v>
      </c>
      <c r="AP34" s="79">
        <v>498.37099999999998</v>
      </c>
    </row>
    <row r="35" spans="1:42" s="27" customFormat="1" x14ac:dyDescent="0.2">
      <c r="A35" s="81" t="s">
        <v>48</v>
      </c>
      <c r="B35" s="77">
        <v>139.61000000000001</v>
      </c>
      <c r="C35" s="77">
        <v>141.06100000000001</v>
      </c>
      <c r="D35" s="77">
        <v>147.607</v>
      </c>
      <c r="E35" s="77">
        <v>144.09299999999999</v>
      </c>
      <c r="F35" s="77">
        <v>146.352</v>
      </c>
      <c r="G35" s="77">
        <v>147.91499999999999</v>
      </c>
      <c r="H35" s="77">
        <v>148.16</v>
      </c>
      <c r="I35" s="77">
        <v>150.60499999999999</v>
      </c>
      <c r="J35" s="77">
        <v>150.31299999999999</v>
      </c>
      <c r="K35" s="77">
        <v>153.93100000000001</v>
      </c>
      <c r="L35" s="77">
        <v>158.69999999999999</v>
      </c>
      <c r="M35" s="77">
        <v>159.31800000000001</v>
      </c>
      <c r="N35" s="77">
        <v>158.74199999999999</v>
      </c>
      <c r="O35" s="77">
        <v>164.227</v>
      </c>
      <c r="P35" s="77">
        <v>164.16900000000001</v>
      </c>
      <c r="Q35" s="77">
        <v>158.02099999999999</v>
      </c>
      <c r="R35" s="77">
        <v>155.57400000000001</v>
      </c>
      <c r="S35" s="77">
        <v>158.82400000000001</v>
      </c>
      <c r="T35" s="77">
        <v>160.30199999999999</v>
      </c>
      <c r="U35" s="77">
        <v>168.554</v>
      </c>
      <c r="V35" s="77">
        <v>167.26900000000001</v>
      </c>
      <c r="W35" s="77">
        <v>168.08500000000001</v>
      </c>
      <c r="X35" s="77">
        <v>164.74600000000001</v>
      </c>
      <c r="Y35" s="77">
        <v>149.59299999999999</v>
      </c>
      <c r="Z35" s="77">
        <v>143.26300000000001</v>
      </c>
      <c r="AA35" s="77">
        <v>138.506</v>
      </c>
      <c r="AB35" s="77">
        <v>139.76</v>
      </c>
      <c r="AC35" s="77">
        <v>138.232</v>
      </c>
      <c r="AD35" s="77">
        <v>137.39500000000001</v>
      </c>
      <c r="AE35" s="77">
        <v>135.42400000000001</v>
      </c>
      <c r="AF35" s="77">
        <v>138.971</v>
      </c>
      <c r="AG35" s="77">
        <v>144.76499999999999</v>
      </c>
      <c r="AH35" s="77">
        <v>138.89400000000001</v>
      </c>
      <c r="AI35" s="77">
        <v>151.50700000000001</v>
      </c>
      <c r="AJ35" s="77">
        <v>159.12899999999999</v>
      </c>
      <c r="AK35" s="77">
        <v>161.22</v>
      </c>
      <c r="AL35" s="77">
        <v>164.453</v>
      </c>
      <c r="AM35" s="77">
        <v>165.60599999999999</v>
      </c>
      <c r="AN35" s="77">
        <v>177.339</v>
      </c>
      <c r="AO35" s="77">
        <v>174.78</v>
      </c>
      <c r="AP35" s="77">
        <v>177.80600000000001</v>
      </c>
    </row>
    <row r="36" spans="1:42" s="27" customFormat="1" x14ac:dyDescent="0.2">
      <c r="A36" s="81" t="s">
        <v>49</v>
      </c>
      <c r="B36" s="77">
        <v>96.126999999999995</v>
      </c>
      <c r="C36" s="77">
        <v>96.11</v>
      </c>
      <c r="D36" s="77">
        <v>102.90300000000001</v>
      </c>
      <c r="E36" s="77">
        <v>104.934</v>
      </c>
      <c r="F36" s="77">
        <v>104.223</v>
      </c>
      <c r="G36" s="77">
        <v>105.892</v>
      </c>
      <c r="H36" s="77">
        <v>112.735</v>
      </c>
      <c r="I36" s="77">
        <v>117.17400000000001</v>
      </c>
      <c r="J36" s="77">
        <v>118.523</v>
      </c>
      <c r="K36" s="77">
        <v>117.096</v>
      </c>
      <c r="L36" s="77">
        <v>121.50700000000001</v>
      </c>
      <c r="M36" s="77">
        <v>126.78100000000001</v>
      </c>
      <c r="N36" s="77">
        <v>129.37299999999999</v>
      </c>
      <c r="O36" s="77">
        <v>128.02699999999999</v>
      </c>
      <c r="P36" s="77">
        <v>135.88200000000001</v>
      </c>
      <c r="Q36" s="77">
        <v>134.36199999999999</v>
      </c>
      <c r="R36" s="77">
        <v>140.10900000000001</v>
      </c>
      <c r="S36" s="77">
        <v>144.96100000000001</v>
      </c>
      <c r="T36" s="77">
        <v>152.65700000000001</v>
      </c>
      <c r="U36" s="77">
        <v>157.33799999999999</v>
      </c>
      <c r="V36" s="77">
        <v>161.80799999999999</v>
      </c>
      <c r="W36" s="77">
        <v>163.93600000000001</v>
      </c>
      <c r="X36" s="77">
        <v>172.96299999999999</v>
      </c>
      <c r="Y36" s="77">
        <v>165.071</v>
      </c>
      <c r="Z36" s="77">
        <v>174.69900000000001</v>
      </c>
      <c r="AA36" s="77">
        <v>184.779</v>
      </c>
      <c r="AB36" s="77">
        <v>198.61099999999999</v>
      </c>
      <c r="AC36" s="77">
        <v>207.45500000000001</v>
      </c>
      <c r="AD36" s="77">
        <v>215.43299999999999</v>
      </c>
      <c r="AE36" s="77">
        <v>222.18</v>
      </c>
      <c r="AF36" s="77">
        <v>231.19200000000001</v>
      </c>
      <c r="AG36" s="77">
        <v>234.73099999999999</v>
      </c>
      <c r="AH36" s="77">
        <v>245.71799999999999</v>
      </c>
      <c r="AI36" s="77">
        <v>243.797</v>
      </c>
      <c r="AJ36" s="77">
        <v>258.471</v>
      </c>
      <c r="AK36" s="77">
        <v>270.05</v>
      </c>
      <c r="AL36" s="77">
        <v>276.52699999999999</v>
      </c>
      <c r="AM36" s="77">
        <v>289.339</v>
      </c>
      <c r="AN36" s="77">
        <v>301.14400000000001</v>
      </c>
      <c r="AO36" s="77">
        <v>313.274</v>
      </c>
      <c r="AP36" s="77">
        <v>320.565</v>
      </c>
    </row>
    <row r="37" spans="1:42" s="24" customFormat="1" x14ac:dyDescent="0.2">
      <c r="A37" s="78" t="s">
        <v>50</v>
      </c>
      <c r="B37" s="79">
        <v>109.86799999999999</v>
      </c>
      <c r="C37" s="79">
        <v>107.17700000000001</v>
      </c>
      <c r="D37" s="79">
        <v>100.29299999999999</v>
      </c>
      <c r="E37" s="79">
        <v>100.18100000000001</v>
      </c>
      <c r="F37" s="79">
        <v>111.431</v>
      </c>
      <c r="G37" s="79">
        <v>114.536</v>
      </c>
      <c r="H37" s="79">
        <v>111.68199999999999</v>
      </c>
      <c r="I37" s="79">
        <v>116.956</v>
      </c>
      <c r="J37" s="79">
        <v>112.536</v>
      </c>
      <c r="K37" s="79">
        <v>118.02100000000002</v>
      </c>
      <c r="L37" s="79">
        <v>122.65899999999999</v>
      </c>
      <c r="M37" s="79">
        <v>118.54900000000001</v>
      </c>
      <c r="N37" s="79">
        <v>124.04599999999999</v>
      </c>
      <c r="O37" s="79">
        <v>138.52799999999999</v>
      </c>
      <c r="P37" s="79">
        <v>134.066</v>
      </c>
      <c r="Q37" s="79">
        <v>132.965</v>
      </c>
      <c r="R37" s="79">
        <v>132.08000000000001</v>
      </c>
      <c r="S37" s="79">
        <v>128.41199999999998</v>
      </c>
      <c r="T37" s="79">
        <v>138.035</v>
      </c>
      <c r="U37" s="79">
        <v>129.249</v>
      </c>
      <c r="V37" s="79">
        <v>125.28999999999999</v>
      </c>
      <c r="W37" s="79">
        <v>142.30500000000001</v>
      </c>
      <c r="X37" s="79">
        <v>150.066</v>
      </c>
      <c r="Y37" s="79">
        <v>148.703</v>
      </c>
      <c r="Z37" s="79">
        <v>161.26500000000001</v>
      </c>
      <c r="AA37" s="79">
        <v>172.26400000000001</v>
      </c>
      <c r="AB37" s="79">
        <v>197.46899999999999</v>
      </c>
      <c r="AC37" s="79">
        <v>210.83100000000002</v>
      </c>
      <c r="AD37" s="79">
        <v>214.32999999999998</v>
      </c>
      <c r="AE37" s="79">
        <v>231.69899999999998</v>
      </c>
      <c r="AF37" s="79">
        <v>238.31299999999999</v>
      </c>
      <c r="AG37" s="79">
        <v>227.68700000000001</v>
      </c>
      <c r="AH37" s="79">
        <v>235.559</v>
      </c>
      <c r="AI37" s="79">
        <v>257.87700000000001</v>
      </c>
      <c r="AJ37" s="79">
        <v>264.23599999999999</v>
      </c>
      <c r="AK37" s="79">
        <v>265.94100000000003</v>
      </c>
      <c r="AL37" s="79">
        <v>276.22199999999998</v>
      </c>
      <c r="AM37" s="79">
        <v>266.86599999999999</v>
      </c>
      <c r="AN37" s="79">
        <v>288.69100000000003</v>
      </c>
      <c r="AO37" s="79">
        <v>265.42099999999999</v>
      </c>
      <c r="AP37" s="79">
        <v>279.18200000000002</v>
      </c>
    </row>
    <row r="38" spans="1:42" s="27" customFormat="1" x14ac:dyDescent="0.2">
      <c r="A38" s="81" t="s">
        <v>48</v>
      </c>
      <c r="B38" s="77">
        <v>43.798000000000002</v>
      </c>
      <c r="C38" s="77">
        <v>38.494</v>
      </c>
      <c r="D38" s="77">
        <v>31.225999999999999</v>
      </c>
      <c r="E38" s="77">
        <v>32.265999999999998</v>
      </c>
      <c r="F38" s="77">
        <v>37.466999999999999</v>
      </c>
      <c r="G38" s="77">
        <v>38.899000000000001</v>
      </c>
      <c r="H38" s="77">
        <v>36.036999999999999</v>
      </c>
      <c r="I38" s="77">
        <v>36.158000000000001</v>
      </c>
      <c r="J38" s="77">
        <v>33.906999999999996</v>
      </c>
      <c r="K38" s="77">
        <v>36.359000000000002</v>
      </c>
      <c r="L38" s="77">
        <v>42.186999999999998</v>
      </c>
      <c r="M38" s="77">
        <v>37.279000000000003</v>
      </c>
      <c r="N38" s="77">
        <v>35.478000000000002</v>
      </c>
      <c r="O38" s="77">
        <v>47.225000000000001</v>
      </c>
      <c r="P38" s="77">
        <v>47.976999999999997</v>
      </c>
      <c r="Q38" s="77">
        <v>47.298000000000002</v>
      </c>
      <c r="R38" s="77">
        <v>42.969000000000001</v>
      </c>
      <c r="S38" s="77">
        <v>38.692999999999998</v>
      </c>
      <c r="T38" s="77">
        <v>37.654000000000003</v>
      </c>
      <c r="U38" s="77">
        <v>33.142000000000003</v>
      </c>
      <c r="V38" s="77">
        <v>30.280999999999999</v>
      </c>
      <c r="W38" s="77">
        <v>31.117999999999999</v>
      </c>
      <c r="X38" s="77">
        <v>39.014000000000003</v>
      </c>
      <c r="Y38" s="77">
        <v>38.61</v>
      </c>
      <c r="Z38" s="77">
        <v>48.502000000000002</v>
      </c>
      <c r="AA38" s="77">
        <v>59.155999999999999</v>
      </c>
      <c r="AB38" s="77">
        <v>72.057000000000002</v>
      </c>
      <c r="AC38" s="77">
        <v>77.427000000000007</v>
      </c>
      <c r="AD38" s="77">
        <v>80.497</v>
      </c>
      <c r="AE38" s="77">
        <v>80.808999999999997</v>
      </c>
      <c r="AF38" s="77">
        <v>77.317999999999998</v>
      </c>
      <c r="AG38" s="77">
        <v>64.793000000000006</v>
      </c>
      <c r="AH38" s="77">
        <v>65.177999999999997</v>
      </c>
      <c r="AI38" s="77">
        <v>70.771000000000001</v>
      </c>
      <c r="AJ38" s="77">
        <v>81.974999999999994</v>
      </c>
      <c r="AK38" s="77">
        <v>86.162000000000006</v>
      </c>
      <c r="AL38" s="77">
        <v>97.816999999999993</v>
      </c>
      <c r="AM38" s="77">
        <v>82.888999999999996</v>
      </c>
      <c r="AN38" s="77">
        <v>89.974000000000004</v>
      </c>
      <c r="AO38" s="77">
        <v>83.314999999999998</v>
      </c>
      <c r="AP38" s="77">
        <v>84.667000000000002</v>
      </c>
    </row>
    <row r="39" spans="1:42" s="27" customFormat="1" x14ac:dyDescent="0.2">
      <c r="A39" s="81" t="s">
        <v>49</v>
      </c>
      <c r="B39" s="77">
        <v>66.069999999999993</v>
      </c>
      <c r="C39" s="77">
        <v>68.683000000000007</v>
      </c>
      <c r="D39" s="77">
        <v>69.066999999999993</v>
      </c>
      <c r="E39" s="77">
        <v>67.915000000000006</v>
      </c>
      <c r="F39" s="77">
        <v>73.963999999999999</v>
      </c>
      <c r="G39" s="77">
        <v>75.637</v>
      </c>
      <c r="H39" s="77">
        <v>75.644999999999996</v>
      </c>
      <c r="I39" s="77">
        <v>80.798000000000002</v>
      </c>
      <c r="J39" s="77">
        <v>78.629000000000005</v>
      </c>
      <c r="K39" s="77">
        <v>81.662000000000006</v>
      </c>
      <c r="L39" s="77">
        <v>80.471999999999994</v>
      </c>
      <c r="M39" s="77">
        <v>81.27</v>
      </c>
      <c r="N39" s="77">
        <v>88.567999999999998</v>
      </c>
      <c r="O39" s="77">
        <v>91.302999999999997</v>
      </c>
      <c r="P39" s="77">
        <v>86.088999999999999</v>
      </c>
      <c r="Q39" s="77">
        <v>85.667000000000002</v>
      </c>
      <c r="R39" s="77">
        <v>89.111000000000004</v>
      </c>
      <c r="S39" s="77">
        <v>89.718999999999994</v>
      </c>
      <c r="T39" s="77">
        <v>100.381</v>
      </c>
      <c r="U39" s="77">
        <v>96.106999999999999</v>
      </c>
      <c r="V39" s="77">
        <v>95.009</v>
      </c>
      <c r="W39" s="77">
        <v>111.187</v>
      </c>
      <c r="X39" s="77">
        <v>111.05200000000001</v>
      </c>
      <c r="Y39" s="77">
        <v>110.093</v>
      </c>
      <c r="Z39" s="77">
        <v>112.76300000000001</v>
      </c>
      <c r="AA39" s="77">
        <v>113.108</v>
      </c>
      <c r="AB39" s="77">
        <v>125.41200000000001</v>
      </c>
      <c r="AC39" s="77">
        <v>133.404</v>
      </c>
      <c r="AD39" s="77">
        <v>133.833</v>
      </c>
      <c r="AE39" s="77">
        <v>150.88999999999999</v>
      </c>
      <c r="AF39" s="77">
        <v>160.995</v>
      </c>
      <c r="AG39" s="77">
        <v>162.89400000000001</v>
      </c>
      <c r="AH39" s="77">
        <v>170.381</v>
      </c>
      <c r="AI39" s="77">
        <v>187.10599999999999</v>
      </c>
      <c r="AJ39" s="77">
        <v>182.261</v>
      </c>
      <c r="AK39" s="77">
        <v>179.779</v>
      </c>
      <c r="AL39" s="77">
        <v>178.405</v>
      </c>
      <c r="AM39" s="77">
        <v>183.977</v>
      </c>
      <c r="AN39" s="77">
        <v>198.71700000000001</v>
      </c>
      <c r="AO39" s="77">
        <v>182.10599999999999</v>
      </c>
      <c r="AP39" s="77">
        <v>194.51499999999999</v>
      </c>
    </row>
    <row r="40" spans="1:42" s="24" customFormat="1" x14ac:dyDescent="0.2">
      <c r="A40" s="78" t="s">
        <v>51</v>
      </c>
      <c r="B40" s="79">
        <v>51.302999999999997</v>
      </c>
      <c r="C40" s="79">
        <v>50.298000000000002</v>
      </c>
      <c r="D40" s="79">
        <v>55.814999999999998</v>
      </c>
      <c r="E40" s="79">
        <v>70.787999999999997</v>
      </c>
      <c r="F40" s="79">
        <v>59.779999999999994</v>
      </c>
      <c r="G40" s="79">
        <v>59.04</v>
      </c>
      <c r="H40" s="79">
        <v>54.602999999999994</v>
      </c>
      <c r="I40" s="79">
        <v>56.98</v>
      </c>
      <c r="J40" s="79">
        <v>53.502000000000002</v>
      </c>
      <c r="K40" s="79">
        <v>65.105000000000004</v>
      </c>
      <c r="L40" s="79">
        <v>64.915000000000006</v>
      </c>
      <c r="M40" s="79">
        <v>70.945999999999998</v>
      </c>
      <c r="N40" s="79">
        <v>71.385000000000005</v>
      </c>
      <c r="O40" s="79">
        <v>80.116</v>
      </c>
      <c r="P40" s="79">
        <v>80.613</v>
      </c>
      <c r="Q40" s="79">
        <v>81.161999999999992</v>
      </c>
      <c r="R40" s="79">
        <v>69.680000000000007</v>
      </c>
      <c r="S40" s="79">
        <v>88.728999999999999</v>
      </c>
      <c r="T40" s="79">
        <v>70.638000000000005</v>
      </c>
      <c r="U40" s="79">
        <v>72.105999999999995</v>
      </c>
      <c r="V40" s="79">
        <v>78.972999999999999</v>
      </c>
      <c r="W40" s="79">
        <v>92.702000000000012</v>
      </c>
      <c r="X40" s="79">
        <v>105.245</v>
      </c>
      <c r="Y40" s="79">
        <v>118.41</v>
      </c>
      <c r="Z40" s="79">
        <v>147.417</v>
      </c>
      <c r="AA40" s="79">
        <v>151.81</v>
      </c>
      <c r="AB40" s="79">
        <v>137.55799999999999</v>
      </c>
      <c r="AC40" s="79">
        <v>134.27000000000001</v>
      </c>
      <c r="AD40" s="79">
        <v>136.68899999999999</v>
      </c>
      <c r="AE40" s="79">
        <v>149.464</v>
      </c>
      <c r="AF40" s="79">
        <v>141.21599999999998</v>
      </c>
      <c r="AG40" s="79">
        <v>141.357</v>
      </c>
      <c r="AH40" s="79">
        <v>128.44499999999999</v>
      </c>
      <c r="AI40" s="79">
        <v>137.79300000000001</v>
      </c>
      <c r="AJ40" s="79">
        <v>149.16999999999999</v>
      </c>
      <c r="AK40" s="79">
        <v>126.86</v>
      </c>
      <c r="AL40" s="79">
        <v>146.11000000000001</v>
      </c>
      <c r="AM40" s="79">
        <v>188.982</v>
      </c>
      <c r="AN40" s="79">
        <v>159.71299999999999</v>
      </c>
      <c r="AO40" s="79">
        <v>184.37900000000002</v>
      </c>
      <c r="AP40" s="79">
        <v>179.542</v>
      </c>
    </row>
    <row r="41" spans="1:42" s="23" customFormat="1" x14ac:dyDescent="0.2">
      <c r="A41" s="81" t="s">
        <v>48</v>
      </c>
      <c r="B41" s="77">
        <v>2.36</v>
      </c>
      <c r="C41" s="77">
        <v>2.0489999999999999</v>
      </c>
      <c r="D41" s="77">
        <v>2.024</v>
      </c>
      <c r="E41" s="77">
        <v>1.3480000000000001</v>
      </c>
      <c r="F41" s="77">
        <v>1.3089999999999999</v>
      </c>
      <c r="G41" s="77">
        <v>1.4059999999999999</v>
      </c>
      <c r="H41" s="77">
        <v>1.373</v>
      </c>
      <c r="I41" s="77">
        <v>2.919</v>
      </c>
      <c r="J41" s="77">
        <v>3.1970000000000001</v>
      </c>
      <c r="K41" s="77">
        <v>3.4540000000000002</v>
      </c>
      <c r="L41" s="77">
        <v>3.4060000000000001</v>
      </c>
      <c r="M41" s="77">
        <v>3.3639999999999999</v>
      </c>
      <c r="N41" s="77">
        <v>4.6189999999999998</v>
      </c>
      <c r="O41" s="77">
        <v>5.1070000000000002</v>
      </c>
      <c r="P41" s="77">
        <v>5.0670000000000002</v>
      </c>
      <c r="Q41" s="77">
        <v>3.77</v>
      </c>
      <c r="R41" s="77">
        <v>1.2090000000000001</v>
      </c>
      <c r="S41" s="77">
        <v>1.21</v>
      </c>
      <c r="T41" s="77">
        <v>0.91700000000000004</v>
      </c>
      <c r="U41" s="77">
        <v>0.91400000000000003</v>
      </c>
      <c r="V41" s="77">
        <v>0.91400000000000003</v>
      </c>
      <c r="W41" s="77">
        <v>0.91500000000000004</v>
      </c>
      <c r="X41" s="77">
        <v>1.8360000000000001</v>
      </c>
      <c r="Y41" s="77">
        <v>9.4009999999999998</v>
      </c>
      <c r="Z41" s="77">
        <v>13.465999999999999</v>
      </c>
      <c r="AA41" s="77">
        <v>10.911</v>
      </c>
      <c r="AB41" s="77">
        <v>2.4510000000000001</v>
      </c>
      <c r="AC41" s="77">
        <v>13.442</v>
      </c>
      <c r="AD41" s="77">
        <v>13.191000000000001</v>
      </c>
      <c r="AE41" s="77">
        <v>10.638999999999999</v>
      </c>
      <c r="AF41" s="77">
        <v>2.8730000000000002</v>
      </c>
      <c r="AG41" s="77">
        <v>10.28</v>
      </c>
      <c r="AH41" s="77">
        <v>12.537000000000001</v>
      </c>
      <c r="AI41" s="77">
        <v>13.815</v>
      </c>
      <c r="AJ41" s="77">
        <v>1.5880000000000001</v>
      </c>
      <c r="AK41" s="77">
        <v>11.555999999999999</v>
      </c>
      <c r="AL41" s="77">
        <v>15.673</v>
      </c>
      <c r="AM41" s="77">
        <v>15.034000000000001</v>
      </c>
      <c r="AN41" s="77">
        <v>2.2570000000000001</v>
      </c>
      <c r="AO41" s="77">
        <v>2.258</v>
      </c>
      <c r="AP41" s="77">
        <v>0.95899999999999996</v>
      </c>
    </row>
    <row r="42" spans="1:42" s="23" customFormat="1" x14ac:dyDescent="0.2">
      <c r="A42" s="82" t="s">
        <v>49</v>
      </c>
      <c r="B42" s="77">
        <v>48.942999999999998</v>
      </c>
      <c r="C42" s="77">
        <v>48.249000000000002</v>
      </c>
      <c r="D42" s="77">
        <v>53.790999999999997</v>
      </c>
      <c r="E42" s="77">
        <v>69.44</v>
      </c>
      <c r="F42" s="77">
        <v>58.470999999999997</v>
      </c>
      <c r="G42" s="77">
        <v>57.634</v>
      </c>
      <c r="H42" s="77">
        <v>53.23</v>
      </c>
      <c r="I42" s="77">
        <v>54.061</v>
      </c>
      <c r="J42" s="77">
        <v>50.305</v>
      </c>
      <c r="K42" s="77">
        <v>61.651000000000003</v>
      </c>
      <c r="L42" s="77">
        <v>61.509</v>
      </c>
      <c r="M42" s="77">
        <v>67.581999999999994</v>
      </c>
      <c r="N42" s="77">
        <v>66.766000000000005</v>
      </c>
      <c r="O42" s="77">
        <v>75.009</v>
      </c>
      <c r="P42" s="77">
        <v>75.546000000000006</v>
      </c>
      <c r="Q42" s="77">
        <v>77.391999999999996</v>
      </c>
      <c r="R42" s="77">
        <v>68.471000000000004</v>
      </c>
      <c r="S42" s="77">
        <v>87.519000000000005</v>
      </c>
      <c r="T42" s="77">
        <v>69.721000000000004</v>
      </c>
      <c r="U42" s="77">
        <v>71.191999999999993</v>
      </c>
      <c r="V42" s="77">
        <v>78.058999999999997</v>
      </c>
      <c r="W42" s="77">
        <v>91.787000000000006</v>
      </c>
      <c r="X42" s="77">
        <v>103.40900000000001</v>
      </c>
      <c r="Y42" s="77">
        <v>109.009</v>
      </c>
      <c r="Z42" s="77">
        <v>133.95099999999999</v>
      </c>
      <c r="AA42" s="77">
        <v>140.899</v>
      </c>
      <c r="AB42" s="77">
        <v>135.107</v>
      </c>
      <c r="AC42" s="77">
        <v>120.828</v>
      </c>
      <c r="AD42" s="77">
        <v>123.498</v>
      </c>
      <c r="AE42" s="77">
        <v>138.82499999999999</v>
      </c>
      <c r="AF42" s="77">
        <v>138.34299999999999</v>
      </c>
      <c r="AG42" s="77">
        <v>131.077</v>
      </c>
      <c r="AH42" s="77">
        <v>115.908</v>
      </c>
      <c r="AI42" s="77">
        <v>123.97799999999999</v>
      </c>
      <c r="AJ42" s="77">
        <v>147.58199999999999</v>
      </c>
      <c r="AK42" s="77">
        <v>115.304</v>
      </c>
      <c r="AL42" s="77">
        <v>130.43700000000001</v>
      </c>
      <c r="AM42" s="77">
        <v>173.94800000000001</v>
      </c>
      <c r="AN42" s="77">
        <v>157.45599999999999</v>
      </c>
      <c r="AO42" s="77">
        <v>182.12100000000001</v>
      </c>
      <c r="AP42" s="77">
        <v>178.583</v>
      </c>
    </row>
    <row r="43" spans="1:42" s="23" customFormat="1" x14ac:dyDescent="0.2">
      <c r="A43" s="85"/>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row>
    <row r="44" spans="1:42" s="23" customFormat="1" x14ac:dyDescent="0.2">
      <c r="A44" s="75" t="s">
        <v>55</v>
      </c>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row>
    <row r="45" spans="1:42" s="23" customFormat="1" x14ac:dyDescent="0.2">
      <c r="A45" s="76" t="s">
        <v>0</v>
      </c>
      <c r="B45" s="77">
        <v>475.23599999999999</v>
      </c>
      <c r="C45" s="77">
        <v>503.23599999999999</v>
      </c>
      <c r="D45" s="77">
        <v>495.42400000000004</v>
      </c>
      <c r="E45" s="77">
        <v>497.197</v>
      </c>
      <c r="F45" s="77">
        <v>497.30200000000002</v>
      </c>
      <c r="G45" s="77">
        <v>537.70699999999988</v>
      </c>
      <c r="H45" s="77">
        <v>532.53399999999999</v>
      </c>
      <c r="I45" s="77">
        <v>537.25799999999992</v>
      </c>
      <c r="J45" s="77">
        <v>557.24199999999996</v>
      </c>
      <c r="K45" s="77">
        <v>566.23099999999999</v>
      </c>
      <c r="L45" s="77">
        <v>575.76400000000001</v>
      </c>
      <c r="M45" s="77">
        <v>599.81600000000003</v>
      </c>
      <c r="N45" s="77">
        <v>602.66099999999994</v>
      </c>
      <c r="O45" s="77">
        <v>613.1099999999999</v>
      </c>
      <c r="P45" s="77">
        <v>617.91600000000005</v>
      </c>
      <c r="Q45" s="77">
        <v>610.41899999999998</v>
      </c>
      <c r="R45" s="77">
        <v>618.702</v>
      </c>
      <c r="S45" s="77">
        <v>620.74499999999989</v>
      </c>
      <c r="T45" s="77">
        <v>633.50700000000006</v>
      </c>
      <c r="U45" s="77">
        <v>668.11099999999999</v>
      </c>
      <c r="V45" s="77">
        <v>707.29</v>
      </c>
      <c r="W45" s="77">
        <v>727.72800000000007</v>
      </c>
      <c r="X45" s="77">
        <v>759.90999999999985</v>
      </c>
      <c r="Y45" s="77">
        <v>745.11199999999997</v>
      </c>
      <c r="Z45" s="77">
        <v>751.80899999999997</v>
      </c>
      <c r="AA45" s="77">
        <v>769.1</v>
      </c>
      <c r="AB45" s="77">
        <v>796.66100000000006</v>
      </c>
      <c r="AC45" s="77">
        <v>825.93399999999997</v>
      </c>
      <c r="AD45" s="77">
        <v>804.44600000000003</v>
      </c>
      <c r="AE45" s="77">
        <v>827.899</v>
      </c>
      <c r="AF45" s="77">
        <v>840.03399999999999</v>
      </c>
      <c r="AG45" s="77">
        <v>874.34100000000012</v>
      </c>
      <c r="AH45" s="77">
        <v>885.19700000000012</v>
      </c>
      <c r="AI45" s="77">
        <v>908.96500000000003</v>
      </c>
      <c r="AJ45" s="77">
        <v>927.89099999999996</v>
      </c>
      <c r="AK45" s="77">
        <v>938.00200000000007</v>
      </c>
      <c r="AL45" s="77">
        <v>957.702</v>
      </c>
      <c r="AM45" s="77">
        <v>999.09999999999991</v>
      </c>
      <c r="AN45" s="77">
        <v>1048.0119999999999</v>
      </c>
      <c r="AO45" s="77">
        <v>1062.1020000000001</v>
      </c>
      <c r="AP45" s="77">
        <v>1131.1660000000002</v>
      </c>
    </row>
    <row r="46" spans="1:42" s="23" customFormat="1" x14ac:dyDescent="0.2">
      <c r="A46" s="78" t="s">
        <v>47</v>
      </c>
      <c r="B46" s="79">
        <v>333.75700000000001</v>
      </c>
      <c r="C46" s="79">
        <v>336.476</v>
      </c>
      <c r="D46" s="79">
        <v>343.83699999999999</v>
      </c>
      <c r="E46" s="79">
        <v>351.51300000000003</v>
      </c>
      <c r="F46" s="79">
        <v>351.483</v>
      </c>
      <c r="G46" s="79">
        <v>357.98699999999997</v>
      </c>
      <c r="H46" s="79">
        <v>363.56200000000001</v>
      </c>
      <c r="I46" s="79">
        <v>374.32799999999997</v>
      </c>
      <c r="J46" s="79">
        <v>379.70600000000002</v>
      </c>
      <c r="K46" s="79">
        <v>386.952</v>
      </c>
      <c r="L46" s="79">
        <v>402.20299999999997</v>
      </c>
      <c r="M46" s="79">
        <v>416.52300000000002</v>
      </c>
      <c r="N46" s="79">
        <v>421.36699999999996</v>
      </c>
      <c r="O46" s="79">
        <v>426.34699999999998</v>
      </c>
      <c r="P46" s="79">
        <v>435.12299999999999</v>
      </c>
      <c r="Q46" s="79">
        <v>431.16399999999999</v>
      </c>
      <c r="R46" s="79">
        <v>436.911</v>
      </c>
      <c r="S46" s="79">
        <v>447.93700000000001</v>
      </c>
      <c r="T46" s="79">
        <v>460.27100000000002</v>
      </c>
      <c r="U46" s="79">
        <v>473.03800000000001</v>
      </c>
      <c r="V46" s="79">
        <v>483.423</v>
      </c>
      <c r="W46" s="79">
        <v>495.66100000000006</v>
      </c>
      <c r="X46" s="79">
        <v>508.31299999999999</v>
      </c>
      <c r="Y46" s="79">
        <v>500.49099999999999</v>
      </c>
      <c r="Z46" s="79">
        <v>507.399</v>
      </c>
      <c r="AA46" s="79">
        <v>524.46799999999996</v>
      </c>
      <c r="AB46" s="79">
        <v>535.13199999999995</v>
      </c>
      <c r="AC46" s="79">
        <v>546.97699999999998</v>
      </c>
      <c r="AD46" s="79">
        <v>554.34100000000001</v>
      </c>
      <c r="AE46" s="79">
        <v>559.43600000000004</v>
      </c>
      <c r="AF46" s="79">
        <v>566.57000000000005</v>
      </c>
      <c r="AG46" s="79">
        <v>586.68900000000008</v>
      </c>
      <c r="AH46" s="79">
        <v>596.29700000000003</v>
      </c>
      <c r="AI46" s="79">
        <v>599.577</v>
      </c>
      <c r="AJ46" s="79">
        <v>632.96199999999999</v>
      </c>
      <c r="AK46" s="79">
        <v>636.90100000000007</v>
      </c>
      <c r="AL46" s="79">
        <v>654.38900000000001</v>
      </c>
      <c r="AM46" s="79">
        <v>674.33299999999997</v>
      </c>
      <c r="AN46" s="79">
        <v>711.63700000000006</v>
      </c>
      <c r="AO46" s="79">
        <v>724.33799999999997</v>
      </c>
      <c r="AP46" s="79">
        <v>747.25300000000004</v>
      </c>
    </row>
    <row r="47" spans="1:42" s="23" customFormat="1" x14ac:dyDescent="0.2">
      <c r="A47" s="81" t="s">
        <v>48</v>
      </c>
      <c r="B47" s="77">
        <v>156.27500000000001</v>
      </c>
      <c r="C47" s="77">
        <v>152.517</v>
      </c>
      <c r="D47" s="77">
        <v>151.67599999999999</v>
      </c>
      <c r="E47" s="77">
        <v>150.54</v>
      </c>
      <c r="F47" s="77">
        <v>148.60400000000001</v>
      </c>
      <c r="G47" s="77">
        <v>147.809</v>
      </c>
      <c r="H47" s="77">
        <v>145.41900000000001</v>
      </c>
      <c r="I47" s="77">
        <v>144.91200000000001</v>
      </c>
      <c r="J47" s="77">
        <v>143.251</v>
      </c>
      <c r="K47" s="77">
        <v>140.88300000000001</v>
      </c>
      <c r="L47" s="77">
        <v>137.16999999999999</v>
      </c>
      <c r="M47" s="77">
        <v>135.76599999999999</v>
      </c>
      <c r="N47" s="77">
        <v>135.208</v>
      </c>
      <c r="O47" s="77">
        <v>131.37799999999999</v>
      </c>
      <c r="P47" s="77">
        <v>132.11500000000001</v>
      </c>
      <c r="Q47" s="77">
        <v>129.952</v>
      </c>
      <c r="R47" s="77">
        <v>128.714</v>
      </c>
      <c r="S47" s="77">
        <v>127.575</v>
      </c>
      <c r="T47" s="77">
        <v>127.577</v>
      </c>
      <c r="U47" s="77">
        <v>125.221</v>
      </c>
      <c r="V47" s="77">
        <v>122.78100000000001</v>
      </c>
      <c r="W47" s="77">
        <v>121.92400000000001</v>
      </c>
      <c r="X47" s="77">
        <v>121.00700000000001</v>
      </c>
      <c r="Y47" s="77">
        <v>117.934</v>
      </c>
      <c r="Z47" s="77">
        <v>116.04</v>
      </c>
      <c r="AA47" s="77">
        <v>117.352</v>
      </c>
      <c r="AB47" s="77">
        <v>117.59099999999999</v>
      </c>
      <c r="AC47" s="77">
        <v>113.672</v>
      </c>
      <c r="AD47" s="77">
        <v>112.443</v>
      </c>
      <c r="AE47" s="77">
        <v>116.79</v>
      </c>
      <c r="AF47" s="77">
        <v>115.402</v>
      </c>
      <c r="AG47" s="77">
        <v>117.31</v>
      </c>
      <c r="AH47" s="77">
        <v>119.078</v>
      </c>
      <c r="AI47" s="77">
        <v>128.66499999999999</v>
      </c>
      <c r="AJ47" s="77">
        <v>142.57599999999999</v>
      </c>
      <c r="AK47" s="77">
        <v>148.69900000000001</v>
      </c>
      <c r="AL47" s="77">
        <v>150.76900000000001</v>
      </c>
      <c r="AM47" s="77">
        <v>156.50399999999999</v>
      </c>
      <c r="AN47" s="77">
        <v>163.994</v>
      </c>
      <c r="AO47" s="77">
        <v>168.53899999999999</v>
      </c>
      <c r="AP47" s="77">
        <v>175.06700000000001</v>
      </c>
    </row>
    <row r="48" spans="1:42" s="23" customFormat="1" x14ac:dyDescent="0.2">
      <c r="A48" s="81" t="s">
        <v>49</v>
      </c>
      <c r="B48" s="77">
        <v>177.482</v>
      </c>
      <c r="C48" s="77">
        <v>183.959</v>
      </c>
      <c r="D48" s="77">
        <v>192.161</v>
      </c>
      <c r="E48" s="77">
        <v>200.97300000000001</v>
      </c>
      <c r="F48" s="77">
        <v>202.87899999999999</v>
      </c>
      <c r="G48" s="77">
        <v>210.178</v>
      </c>
      <c r="H48" s="77">
        <v>218.143</v>
      </c>
      <c r="I48" s="77">
        <v>229.416</v>
      </c>
      <c r="J48" s="77">
        <v>236.45500000000001</v>
      </c>
      <c r="K48" s="77">
        <v>246.06899999999999</v>
      </c>
      <c r="L48" s="77">
        <v>265.03300000000002</v>
      </c>
      <c r="M48" s="77">
        <v>280.75700000000001</v>
      </c>
      <c r="N48" s="77">
        <v>286.15899999999999</v>
      </c>
      <c r="O48" s="77">
        <v>294.96899999999999</v>
      </c>
      <c r="P48" s="77">
        <v>303.00799999999998</v>
      </c>
      <c r="Q48" s="77">
        <v>301.21199999999999</v>
      </c>
      <c r="R48" s="77">
        <v>308.197</v>
      </c>
      <c r="S48" s="77">
        <v>320.36200000000002</v>
      </c>
      <c r="T48" s="77">
        <v>332.69400000000002</v>
      </c>
      <c r="U48" s="77">
        <v>347.81700000000001</v>
      </c>
      <c r="V48" s="77">
        <v>360.642</v>
      </c>
      <c r="W48" s="77">
        <v>373.73700000000002</v>
      </c>
      <c r="X48" s="77">
        <v>387.30599999999998</v>
      </c>
      <c r="Y48" s="77">
        <v>382.55700000000002</v>
      </c>
      <c r="Z48" s="77">
        <v>391.35899999999998</v>
      </c>
      <c r="AA48" s="77">
        <v>407.11599999999999</v>
      </c>
      <c r="AB48" s="77">
        <v>417.541</v>
      </c>
      <c r="AC48" s="77">
        <v>433.30500000000001</v>
      </c>
      <c r="AD48" s="77">
        <v>441.89800000000002</v>
      </c>
      <c r="AE48" s="77">
        <v>442.64600000000002</v>
      </c>
      <c r="AF48" s="77">
        <v>451.16800000000001</v>
      </c>
      <c r="AG48" s="77">
        <v>469.37900000000002</v>
      </c>
      <c r="AH48" s="77">
        <v>477.21899999999999</v>
      </c>
      <c r="AI48" s="77">
        <v>470.91199999999998</v>
      </c>
      <c r="AJ48" s="77">
        <v>490.38600000000002</v>
      </c>
      <c r="AK48" s="77">
        <v>488.202</v>
      </c>
      <c r="AL48" s="77">
        <v>503.62</v>
      </c>
      <c r="AM48" s="77">
        <v>517.82899999999995</v>
      </c>
      <c r="AN48" s="77">
        <v>547.64300000000003</v>
      </c>
      <c r="AO48" s="77">
        <v>555.79899999999998</v>
      </c>
      <c r="AP48" s="77">
        <v>572.18600000000004</v>
      </c>
    </row>
    <row r="49" spans="1:42" s="23" customFormat="1" x14ac:dyDescent="0.2">
      <c r="A49" s="78" t="s">
        <v>50</v>
      </c>
      <c r="B49" s="79">
        <v>105.54300000000001</v>
      </c>
      <c r="C49" s="79">
        <v>117.42700000000001</v>
      </c>
      <c r="D49" s="79">
        <v>108.16500000000001</v>
      </c>
      <c r="E49" s="79">
        <v>100.48100000000001</v>
      </c>
      <c r="F49" s="79">
        <v>106.76600000000001</v>
      </c>
      <c r="G49" s="79">
        <v>119.482</v>
      </c>
      <c r="H49" s="79">
        <v>122.11</v>
      </c>
      <c r="I49" s="79">
        <v>113.012</v>
      </c>
      <c r="J49" s="79">
        <v>125.15899999999999</v>
      </c>
      <c r="K49" s="79">
        <v>140.31300000000002</v>
      </c>
      <c r="L49" s="79">
        <v>135.65900000000002</v>
      </c>
      <c r="M49" s="79">
        <v>130.411</v>
      </c>
      <c r="N49" s="79">
        <v>143.32599999999999</v>
      </c>
      <c r="O49" s="79">
        <v>149.22199999999998</v>
      </c>
      <c r="P49" s="79">
        <v>145.73600000000002</v>
      </c>
      <c r="Q49" s="79">
        <v>130.42600000000002</v>
      </c>
      <c r="R49" s="79">
        <v>138.376</v>
      </c>
      <c r="S49" s="79">
        <v>137.02699999999999</v>
      </c>
      <c r="T49" s="79">
        <v>142.45600000000002</v>
      </c>
      <c r="U49" s="79">
        <v>150.51</v>
      </c>
      <c r="V49" s="79">
        <v>153.51599999999999</v>
      </c>
      <c r="W49" s="79">
        <v>166.113</v>
      </c>
      <c r="X49" s="79">
        <v>173.15199999999999</v>
      </c>
      <c r="Y49" s="79">
        <v>181.946</v>
      </c>
      <c r="Z49" s="79">
        <v>181.779</v>
      </c>
      <c r="AA49" s="79">
        <v>192.05</v>
      </c>
      <c r="AB49" s="79">
        <v>202.041</v>
      </c>
      <c r="AC49" s="79">
        <v>202.81100000000001</v>
      </c>
      <c r="AD49" s="79">
        <v>212.02500000000001</v>
      </c>
      <c r="AE49" s="79">
        <v>222.583</v>
      </c>
      <c r="AF49" s="79">
        <v>225.77</v>
      </c>
      <c r="AG49" s="79">
        <v>230.18</v>
      </c>
      <c r="AH49" s="79">
        <v>240.64700000000002</v>
      </c>
      <c r="AI49" s="79">
        <v>265.32600000000002</v>
      </c>
      <c r="AJ49" s="79">
        <v>259.351</v>
      </c>
      <c r="AK49" s="79">
        <v>244.78799999999998</v>
      </c>
      <c r="AL49" s="79">
        <v>266.64699999999999</v>
      </c>
      <c r="AM49" s="79">
        <v>275.59699999999998</v>
      </c>
      <c r="AN49" s="79">
        <v>286.661</v>
      </c>
      <c r="AO49" s="79">
        <v>278.45999999999998</v>
      </c>
      <c r="AP49" s="79">
        <v>299.916</v>
      </c>
    </row>
    <row r="50" spans="1:42" s="23" customFormat="1" x14ac:dyDescent="0.2">
      <c r="A50" s="81" t="s">
        <v>48</v>
      </c>
      <c r="B50" s="77">
        <v>4.3129999999999997</v>
      </c>
      <c r="C50" s="77">
        <v>2.915</v>
      </c>
      <c r="D50" s="77">
        <v>3.024</v>
      </c>
      <c r="E50" s="77">
        <v>2.68</v>
      </c>
      <c r="F50" s="77">
        <v>2.6970000000000001</v>
      </c>
      <c r="G50" s="77">
        <v>2.036</v>
      </c>
      <c r="H50" s="77">
        <v>1.994</v>
      </c>
      <c r="I50" s="77">
        <v>1.9059999999999999</v>
      </c>
      <c r="J50" s="77">
        <v>1.2310000000000001</v>
      </c>
      <c r="K50" s="77">
        <v>1.1020000000000001</v>
      </c>
      <c r="L50" s="77">
        <v>1.014</v>
      </c>
      <c r="M50" s="77">
        <v>0.97299999999999998</v>
      </c>
      <c r="N50" s="77">
        <v>0.99199999999999999</v>
      </c>
      <c r="O50" s="77">
        <v>5.8609999999999998</v>
      </c>
      <c r="P50" s="77">
        <v>8.0559999999999992</v>
      </c>
      <c r="Q50" s="77">
        <v>9.1010000000000009</v>
      </c>
      <c r="R50" s="77">
        <v>9.7430000000000003</v>
      </c>
      <c r="S50" s="77">
        <v>8.6959999999999997</v>
      </c>
      <c r="T50" s="77">
        <v>8.7149999999999999</v>
      </c>
      <c r="U50" s="77">
        <v>10.052</v>
      </c>
      <c r="V50" s="77">
        <v>10.683999999999999</v>
      </c>
      <c r="W50" s="77">
        <v>10.773</v>
      </c>
      <c r="X50" s="77">
        <v>11.194000000000001</v>
      </c>
      <c r="Y50" s="77">
        <v>8.5719999999999992</v>
      </c>
      <c r="Z50" s="77">
        <v>10.981999999999999</v>
      </c>
      <c r="AA50" s="77">
        <v>14.061</v>
      </c>
      <c r="AB50" s="77">
        <v>17.303999999999998</v>
      </c>
      <c r="AC50" s="77">
        <v>15.076000000000001</v>
      </c>
      <c r="AD50" s="77">
        <v>15.074</v>
      </c>
      <c r="AE50" s="77">
        <v>14.6</v>
      </c>
      <c r="AF50" s="77">
        <v>13.757</v>
      </c>
      <c r="AG50" s="77">
        <v>14.904</v>
      </c>
      <c r="AH50" s="77">
        <v>15.292999999999999</v>
      </c>
      <c r="AI50" s="77">
        <v>12.972</v>
      </c>
      <c r="AJ50" s="77">
        <v>15.66</v>
      </c>
      <c r="AK50" s="77">
        <v>15.695</v>
      </c>
      <c r="AL50" s="77">
        <v>14.645</v>
      </c>
      <c r="AM50" s="77">
        <v>13.02</v>
      </c>
      <c r="AN50" s="77">
        <v>14.129</v>
      </c>
      <c r="AO50" s="77">
        <v>18.891999999999999</v>
      </c>
      <c r="AP50" s="77">
        <v>20.385000000000002</v>
      </c>
    </row>
    <row r="51" spans="1:42" s="23" customFormat="1" x14ac:dyDescent="0.2">
      <c r="A51" s="81" t="s">
        <v>49</v>
      </c>
      <c r="B51" s="77">
        <v>101.23</v>
      </c>
      <c r="C51" s="77">
        <v>114.512</v>
      </c>
      <c r="D51" s="77">
        <v>105.14100000000001</v>
      </c>
      <c r="E51" s="77">
        <v>97.801000000000002</v>
      </c>
      <c r="F51" s="77">
        <v>104.069</v>
      </c>
      <c r="G51" s="77">
        <v>117.446</v>
      </c>
      <c r="H51" s="77">
        <v>120.116</v>
      </c>
      <c r="I51" s="77">
        <v>111.10599999999999</v>
      </c>
      <c r="J51" s="77">
        <v>123.928</v>
      </c>
      <c r="K51" s="77">
        <v>139.21100000000001</v>
      </c>
      <c r="L51" s="77">
        <v>134.64500000000001</v>
      </c>
      <c r="M51" s="77">
        <v>129.43799999999999</v>
      </c>
      <c r="N51" s="77">
        <v>142.334</v>
      </c>
      <c r="O51" s="77">
        <v>143.36099999999999</v>
      </c>
      <c r="P51" s="77">
        <v>137.68</v>
      </c>
      <c r="Q51" s="77">
        <v>121.325</v>
      </c>
      <c r="R51" s="77">
        <v>128.63300000000001</v>
      </c>
      <c r="S51" s="77">
        <v>128.33099999999999</v>
      </c>
      <c r="T51" s="77">
        <v>133.74100000000001</v>
      </c>
      <c r="U51" s="77">
        <v>140.458</v>
      </c>
      <c r="V51" s="77">
        <v>142.83199999999999</v>
      </c>
      <c r="W51" s="77">
        <v>155.34</v>
      </c>
      <c r="X51" s="77">
        <v>161.958</v>
      </c>
      <c r="Y51" s="77">
        <v>173.374</v>
      </c>
      <c r="Z51" s="77">
        <v>170.797</v>
      </c>
      <c r="AA51" s="77">
        <v>177.989</v>
      </c>
      <c r="AB51" s="77">
        <v>184.73699999999999</v>
      </c>
      <c r="AC51" s="77">
        <v>187.73500000000001</v>
      </c>
      <c r="AD51" s="77">
        <v>196.95099999999999</v>
      </c>
      <c r="AE51" s="77">
        <v>207.983</v>
      </c>
      <c r="AF51" s="77">
        <v>212.01300000000001</v>
      </c>
      <c r="AG51" s="77">
        <v>215.27600000000001</v>
      </c>
      <c r="AH51" s="77">
        <v>225.35400000000001</v>
      </c>
      <c r="AI51" s="77">
        <v>252.35400000000001</v>
      </c>
      <c r="AJ51" s="77">
        <v>243.691</v>
      </c>
      <c r="AK51" s="77">
        <v>229.09299999999999</v>
      </c>
      <c r="AL51" s="77">
        <v>252.00200000000001</v>
      </c>
      <c r="AM51" s="77">
        <v>262.577</v>
      </c>
      <c r="AN51" s="77">
        <v>272.53199999999998</v>
      </c>
      <c r="AO51" s="77">
        <v>259.56799999999998</v>
      </c>
      <c r="AP51" s="77">
        <v>279.53100000000001</v>
      </c>
    </row>
    <row r="52" spans="1:42" s="23" customFormat="1" x14ac:dyDescent="0.2">
      <c r="A52" s="78" t="s">
        <v>51</v>
      </c>
      <c r="B52" s="79">
        <v>35.936</v>
      </c>
      <c r="C52" s="79">
        <v>49.332999999999998</v>
      </c>
      <c r="D52" s="79">
        <v>43.422000000000004</v>
      </c>
      <c r="E52" s="79">
        <v>45.202999999999996</v>
      </c>
      <c r="F52" s="79">
        <v>39.052999999999997</v>
      </c>
      <c r="G52" s="79">
        <v>60.238</v>
      </c>
      <c r="H52" s="79">
        <v>46.862000000000002</v>
      </c>
      <c r="I52" s="79">
        <v>49.917999999999999</v>
      </c>
      <c r="J52" s="79">
        <v>52.377000000000002</v>
      </c>
      <c r="K52" s="79">
        <v>38.966000000000001</v>
      </c>
      <c r="L52" s="79">
        <v>37.902000000000001</v>
      </c>
      <c r="M52" s="79">
        <v>52.882000000000005</v>
      </c>
      <c r="N52" s="79">
        <v>37.968000000000004</v>
      </c>
      <c r="O52" s="79">
        <v>37.540999999999997</v>
      </c>
      <c r="P52" s="79">
        <v>37.057000000000002</v>
      </c>
      <c r="Q52" s="79">
        <v>48.829000000000001</v>
      </c>
      <c r="R52" s="79">
        <v>43.414999999999999</v>
      </c>
      <c r="S52" s="79">
        <v>35.780999999999999</v>
      </c>
      <c r="T52" s="79">
        <v>30.78</v>
      </c>
      <c r="U52" s="79">
        <v>44.563000000000002</v>
      </c>
      <c r="V52" s="79">
        <v>70.350999999999999</v>
      </c>
      <c r="W52" s="79">
        <v>65.953999999999994</v>
      </c>
      <c r="X52" s="79">
        <v>78.444999999999993</v>
      </c>
      <c r="Y52" s="79">
        <v>62.675000000000004</v>
      </c>
      <c r="Z52" s="79">
        <v>62.631</v>
      </c>
      <c r="AA52" s="79">
        <v>52.582000000000001</v>
      </c>
      <c r="AB52" s="79">
        <v>59.488</v>
      </c>
      <c r="AC52" s="79">
        <v>76.146000000000001</v>
      </c>
      <c r="AD52" s="79">
        <v>38.080000000000005</v>
      </c>
      <c r="AE52" s="79">
        <v>45.88</v>
      </c>
      <c r="AF52" s="79">
        <v>47.694000000000003</v>
      </c>
      <c r="AG52" s="79">
        <v>57.472000000000001</v>
      </c>
      <c r="AH52" s="79">
        <v>48.253</v>
      </c>
      <c r="AI52" s="79">
        <v>44.061999999999998</v>
      </c>
      <c r="AJ52" s="79">
        <v>35.577999999999996</v>
      </c>
      <c r="AK52" s="79">
        <v>56.312999999999995</v>
      </c>
      <c r="AL52" s="79">
        <v>36.665999999999997</v>
      </c>
      <c r="AM52" s="79">
        <v>49.169999999999995</v>
      </c>
      <c r="AN52" s="79">
        <v>49.713999999999999</v>
      </c>
      <c r="AO52" s="79">
        <v>59.303999999999995</v>
      </c>
      <c r="AP52" s="79">
        <v>83.997</v>
      </c>
    </row>
    <row r="53" spans="1:42" s="23" customFormat="1" x14ac:dyDescent="0.2">
      <c r="A53" s="81" t="s">
        <v>48</v>
      </c>
      <c r="B53" s="77">
        <v>0.52300000000000002</v>
      </c>
      <c r="C53" s="77">
        <v>0.52700000000000002</v>
      </c>
      <c r="D53" s="77">
        <v>0.51700000000000002</v>
      </c>
      <c r="E53" s="77">
        <v>0.51300000000000001</v>
      </c>
      <c r="F53" s="77">
        <v>0.50600000000000001</v>
      </c>
      <c r="G53" s="77">
        <v>0.51600000000000001</v>
      </c>
      <c r="H53" s="77">
        <v>0.502</v>
      </c>
      <c r="I53" s="77">
        <v>0.498</v>
      </c>
      <c r="J53" s="77">
        <v>0.496</v>
      </c>
      <c r="K53" s="77">
        <v>0.498</v>
      </c>
      <c r="L53" s="77">
        <v>0.48699999999999999</v>
      </c>
      <c r="M53" s="77">
        <v>0.48399999999999999</v>
      </c>
      <c r="N53" s="77">
        <v>0.48399999999999999</v>
      </c>
      <c r="O53" s="77">
        <v>0.47599999999999998</v>
      </c>
      <c r="P53" s="77">
        <v>2.2890000000000001</v>
      </c>
      <c r="Q53" s="77">
        <v>2.29</v>
      </c>
      <c r="R53" s="77">
        <v>2.2930000000000001</v>
      </c>
      <c r="S53" s="77">
        <v>2.294</v>
      </c>
      <c r="T53" s="77">
        <v>0.751</v>
      </c>
      <c r="U53" s="77">
        <v>0.74099999999999999</v>
      </c>
      <c r="V53" s="77">
        <v>0.434</v>
      </c>
      <c r="W53" s="77">
        <v>0.434</v>
      </c>
      <c r="X53" s="77">
        <v>13.208</v>
      </c>
      <c r="Y53" s="77">
        <v>0.68200000000000005</v>
      </c>
      <c r="Z53" s="77">
        <v>0.68200000000000005</v>
      </c>
      <c r="AA53" s="77">
        <v>0.78400000000000003</v>
      </c>
      <c r="AB53" s="77">
        <v>0.68200000000000005</v>
      </c>
      <c r="AC53" s="77">
        <v>0.68200000000000005</v>
      </c>
      <c r="AD53" s="77">
        <v>0.68200000000000005</v>
      </c>
      <c r="AE53" s="77">
        <v>0.68300000000000005</v>
      </c>
      <c r="AF53" s="77">
        <v>0.42599999999999999</v>
      </c>
      <c r="AG53" s="77">
        <v>0.32400000000000001</v>
      </c>
      <c r="AH53" s="77">
        <v>0.32400000000000001</v>
      </c>
      <c r="AI53" s="77">
        <v>0.32400000000000001</v>
      </c>
      <c r="AJ53" s="77">
        <v>0.32400000000000001</v>
      </c>
      <c r="AK53" s="77">
        <v>0.32400000000000001</v>
      </c>
      <c r="AL53" s="77">
        <v>0.32400000000000001</v>
      </c>
      <c r="AM53" s="77">
        <v>0.32400000000000001</v>
      </c>
      <c r="AN53" s="77">
        <v>0.32400000000000001</v>
      </c>
      <c r="AO53" s="77">
        <v>0.32400000000000001</v>
      </c>
      <c r="AP53" s="77">
        <v>0.32400000000000001</v>
      </c>
    </row>
    <row r="54" spans="1:42" s="23" customFormat="1" x14ac:dyDescent="0.2">
      <c r="A54" s="82" t="s">
        <v>49</v>
      </c>
      <c r="B54" s="77">
        <v>35.412999999999997</v>
      </c>
      <c r="C54" s="77">
        <v>48.805999999999997</v>
      </c>
      <c r="D54" s="77">
        <v>42.905000000000001</v>
      </c>
      <c r="E54" s="77">
        <v>44.69</v>
      </c>
      <c r="F54" s="77">
        <v>38.546999999999997</v>
      </c>
      <c r="G54" s="77">
        <v>59.722000000000001</v>
      </c>
      <c r="H54" s="77">
        <v>46.36</v>
      </c>
      <c r="I54" s="77">
        <v>49.42</v>
      </c>
      <c r="J54" s="77">
        <v>51.881</v>
      </c>
      <c r="K54" s="77">
        <v>38.468000000000004</v>
      </c>
      <c r="L54" s="77">
        <v>37.414999999999999</v>
      </c>
      <c r="M54" s="77">
        <v>52.398000000000003</v>
      </c>
      <c r="N54" s="77">
        <v>37.484000000000002</v>
      </c>
      <c r="O54" s="77">
        <v>37.064999999999998</v>
      </c>
      <c r="P54" s="77">
        <v>34.768000000000001</v>
      </c>
      <c r="Q54" s="77">
        <v>46.539000000000001</v>
      </c>
      <c r="R54" s="77">
        <v>41.122</v>
      </c>
      <c r="S54" s="77">
        <v>33.487000000000002</v>
      </c>
      <c r="T54" s="77">
        <v>30.029</v>
      </c>
      <c r="U54" s="77">
        <v>43.822000000000003</v>
      </c>
      <c r="V54" s="77">
        <v>69.917000000000002</v>
      </c>
      <c r="W54" s="77">
        <v>65.52</v>
      </c>
      <c r="X54" s="77">
        <v>65.236999999999995</v>
      </c>
      <c r="Y54" s="77">
        <v>61.993000000000002</v>
      </c>
      <c r="Z54" s="77">
        <v>61.948999999999998</v>
      </c>
      <c r="AA54" s="77">
        <v>51.798000000000002</v>
      </c>
      <c r="AB54" s="77">
        <v>58.805999999999997</v>
      </c>
      <c r="AC54" s="77">
        <v>75.463999999999999</v>
      </c>
      <c r="AD54" s="77">
        <v>37.398000000000003</v>
      </c>
      <c r="AE54" s="77">
        <v>45.197000000000003</v>
      </c>
      <c r="AF54" s="77">
        <v>47.268000000000001</v>
      </c>
      <c r="AG54" s="77">
        <v>57.148000000000003</v>
      </c>
      <c r="AH54" s="77">
        <v>47.929000000000002</v>
      </c>
      <c r="AI54" s="77">
        <v>43.738</v>
      </c>
      <c r="AJ54" s="77">
        <v>35.253999999999998</v>
      </c>
      <c r="AK54" s="77">
        <v>55.988999999999997</v>
      </c>
      <c r="AL54" s="77">
        <v>36.341999999999999</v>
      </c>
      <c r="AM54" s="77">
        <v>48.845999999999997</v>
      </c>
      <c r="AN54" s="77">
        <v>49.39</v>
      </c>
      <c r="AO54" s="77">
        <v>58.98</v>
      </c>
      <c r="AP54" s="77">
        <v>83.673000000000002</v>
      </c>
    </row>
    <row r="55" spans="1:42" s="23" customFormat="1" x14ac:dyDescent="0.2">
      <c r="A55" s="85"/>
      <c r="B55" s="25"/>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row>
    <row r="56" spans="1:42" s="26" customFormat="1" x14ac:dyDescent="0.2">
      <c r="A56" s="75" t="s">
        <v>56</v>
      </c>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row>
    <row r="57" spans="1:42" s="23" customFormat="1" x14ac:dyDescent="0.2">
      <c r="A57" s="76" t="s">
        <v>0</v>
      </c>
      <c r="B57" s="77">
        <v>858.70700000000011</v>
      </c>
      <c r="C57" s="77">
        <v>875.74</v>
      </c>
      <c r="D57" s="77">
        <v>937.95299999999997</v>
      </c>
      <c r="E57" s="77">
        <v>919.06700000000001</v>
      </c>
      <c r="F57" s="77">
        <v>910.80000000000007</v>
      </c>
      <c r="G57" s="77">
        <v>937.83299999999997</v>
      </c>
      <c r="H57" s="77">
        <v>1003.928</v>
      </c>
      <c r="I57" s="77">
        <v>972.9380000000001</v>
      </c>
      <c r="J57" s="77">
        <v>980.67500000000007</v>
      </c>
      <c r="K57" s="77">
        <v>1010.037</v>
      </c>
      <c r="L57" s="77">
        <v>1076.1380000000001</v>
      </c>
      <c r="M57" s="77">
        <v>1054.0529999999999</v>
      </c>
      <c r="N57" s="77">
        <v>1095.231</v>
      </c>
      <c r="O57" s="77">
        <v>1116.3989999999999</v>
      </c>
      <c r="P57" s="77">
        <v>1175.6119999999999</v>
      </c>
      <c r="Q57" s="77">
        <v>1185.461</v>
      </c>
      <c r="R57" s="77">
        <v>1231.1379999999999</v>
      </c>
      <c r="S57" s="77">
        <v>1232</v>
      </c>
      <c r="T57" s="77">
        <v>1288.8240000000001</v>
      </c>
      <c r="U57" s="77">
        <v>1314.4849999999999</v>
      </c>
      <c r="V57" s="77">
        <v>1333.5729999999999</v>
      </c>
      <c r="W57" s="77">
        <v>1357.5810000000001</v>
      </c>
      <c r="X57" s="77">
        <v>1399.501</v>
      </c>
      <c r="Y57" s="77">
        <v>1385.1219999999998</v>
      </c>
      <c r="Z57" s="77">
        <v>1386.6119999999999</v>
      </c>
      <c r="AA57" s="77">
        <v>1384.5439999999999</v>
      </c>
      <c r="AB57" s="77">
        <v>1461.5510000000002</v>
      </c>
      <c r="AC57" s="77">
        <v>1420.9790000000003</v>
      </c>
      <c r="AD57" s="77">
        <v>1442.6560000000002</v>
      </c>
      <c r="AE57" s="77">
        <v>1419.588</v>
      </c>
      <c r="AF57" s="77">
        <v>1499.27</v>
      </c>
      <c r="AG57" s="77">
        <v>1482.0330000000001</v>
      </c>
      <c r="AH57" s="77">
        <v>1485.3679999999999</v>
      </c>
      <c r="AI57" s="77">
        <v>1538.9460000000001</v>
      </c>
      <c r="AJ57" s="77">
        <v>1732.3609999999999</v>
      </c>
      <c r="AK57" s="77">
        <v>1632.9059999999999</v>
      </c>
      <c r="AL57" s="77">
        <v>1728.847</v>
      </c>
      <c r="AM57" s="77">
        <v>1781.0309999999999</v>
      </c>
      <c r="AN57" s="77">
        <v>1973.2719999999999</v>
      </c>
      <c r="AO57" s="77">
        <v>1889.5890000000002</v>
      </c>
      <c r="AP57" s="77">
        <v>1966.6380000000001</v>
      </c>
    </row>
    <row r="58" spans="1:42" s="24" customFormat="1" x14ac:dyDescent="0.2">
      <c r="A58" s="78" t="s">
        <v>47</v>
      </c>
      <c r="B58" s="79">
        <v>639.69000000000005</v>
      </c>
      <c r="C58" s="79">
        <v>653.73900000000003</v>
      </c>
      <c r="D58" s="79">
        <v>687.27199999999993</v>
      </c>
      <c r="E58" s="79">
        <v>680.48199999999997</v>
      </c>
      <c r="F58" s="79">
        <v>687.14100000000008</v>
      </c>
      <c r="G58" s="79">
        <v>687.30099999999993</v>
      </c>
      <c r="H58" s="79">
        <v>732.03600000000006</v>
      </c>
      <c r="I58" s="79">
        <v>727.23099999999999</v>
      </c>
      <c r="J58" s="79">
        <v>728.43100000000004</v>
      </c>
      <c r="K58" s="79">
        <v>734.52499999999998</v>
      </c>
      <c r="L58" s="79">
        <v>800.37200000000007</v>
      </c>
      <c r="M58" s="79">
        <v>788.56799999999998</v>
      </c>
      <c r="N58" s="79">
        <v>797.11799999999994</v>
      </c>
      <c r="O58" s="79">
        <v>807.3</v>
      </c>
      <c r="P58" s="79">
        <v>854.13499999999999</v>
      </c>
      <c r="Q58" s="79">
        <v>866.92499999999995</v>
      </c>
      <c r="R58" s="79">
        <v>887.33400000000006</v>
      </c>
      <c r="S58" s="79">
        <v>889.51499999999999</v>
      </c>
      <c r="T58" s="79">
        <v>924.97900000000004</v>
      </c>
      <c r="U58" s="79">
        <v>946.37200000000007</v>
      </c>
      <c r="V58" s="79">
        <v>960.21299999999997</v>
      </c>
      <c r="W58" s="79">
        <v>975.07500000000005</v>
      </c>
      <c r="X58" s="79">
        <v>1008.696</v>
      </c>
      <c r="Y58" s="79">
        <v>990.20100000000002</v>
      </c>
      <c r="Z58" s="79">
        <v>1003.3299999999999</v>
      </c>
      <c r="AA58" s="79">
        <v>1022.982</v>
      </c>
      <c r="AB58" s="79">
        <v>1067.067</v>
      </c>
      <c r="AC58" s="79">
        <v>1050.2940000000001</v>
      </c>
      <c r="AD58" s="79">
        <v>1067.2190000000001</v>
      </c>
      <c r="AE58" s="79">
        <v>1042.241</v>
      </c>
      <c r="AF58" s="79">
        <v>1081.9559999999999</v>
      </c>
      <c r="AG58" s="79">
        <v>1091.5170000000001</v>
      </c>
      <c r="AH58" s="79">
        <v>1109.3699999999999</v>
      </c>
      <c r="AI58" s="79">
        <v>1141.73</v>
      </c>
      <c r="AJ58" s="79">
        <v>1256.5239999999999</v>
      </c>
      <c r="AK58" s="79">
        <v>1262.557</v>
      </c>
      <c r="AL58" s="79">
        <v>1306.2270000000001</v>
      </c>
      <c r="AM58" s="79">
        <v>1342.211</v>
      </c>
      <c r="AN58" s="79">
        <v>1419.7379999999998</v>
      </c>
      <c r="AO58" s="79">
        <v>1414.74</v>
      </c>
      <c r="AP58" s="79">
        <v>1451.5060000000001</v>
      </c>
    </row>
    <row r="59" spans="1:42" s="23" customFormat="1" x14ac:dyDescent="0.2">
      <c r="A59" s="81" t="s">
        <v>48</v>
      </c>
      <c r="B59" s="77">
        <v>440.62700000000001</v>
      </c>
      <c r="C59" s="77">
        <v>439.05099999999999</v>
      </c>
      <c r="D59" s="77">
        <v>439.714</v>
      </c>
      <c r="E59" s="77">
        <v>433.988</v>
      </c>
      <c r="F59" s="77">
        <v>423.65100000000001</v>
      </c>
      <c r="G59" s="77">
        <v>421.09199999999998</v>
      </c>
      <c r="H59" s="77">
        <v>418.40100000000001</v>
      </c>
      <c r="I59" s="77">
        <v>415.43900000000002</v>
      </c>
      <c r="J59" s="77">
        <v>411.779</v>
      </c>
      <c r="K59" s="77">
        <v>406.96499999999997</v>
      </c>
      <c r="L59" s="77">
        <v>408.71600000000001</v>
      </c>
      <c r="M59" s="77">
        <v>405.93799999999999</v>
      </c>
      <c r="N59" s="77">
        <v>400.40899999999999</v>
      </c>
      <c r="O59" s="77">
        <v>394.60300000000001</v>
      </c>
      <c r="P59" s="77">
        <v>391.40800000000002</v>
      </c>
      <c r="Q59" s="77">
        <v>383.74599999999998</v>
      </c>
      <c r="R59" s="77">
        <v>377.28100000000001</v>
      </c>
      <c r="S59" s="77">
        <v>369.50599999999997</v>
      </c>
      <c r="T59" s="77">
        <v>360.87200000000001</v>
      </c>
      <c r="U59" s="77">
        <v>356.36700000000002</v>
      </c>
      <c r="V59" s="77">
        <v>343.13099999999997</v>
      </c>
      <c r="W59" s="77">
        <v>333.79700000000003</v>
      </c>
      <c r="X59" s="77">
        <v>320.68700000000001</v>
      </c>
      <c r="Y59" s="77">
        <v>304.81</v>
      </c>
      <c r="Z59" s="77">
        <v>288.24799999999999</v>
      </c>
      <c r="AA59" s="77">
        <v>277.92500000000001</v>
      </c>
      <c r="AB59" s="77">
        <v>260.24</v>
      </c>
      <c r="AC59" s="77">
        <v>251.79</v>
      </c>
      <c r="AD59" s="77">
        <v>267.48399999999998</v>
      </c>
      <c r="AE59" s="77">
        <v>277.49599999999998</v>
      </c>
      <c r="AF59" s="77">
        <v>284.54500000000002</v>
      </c>
      <c r="AG59" s="77">
        <v>275.05099999999999</v>
      </c>
      <c r="AH59" s="77">
        <v>259.976</v>
      </c>
      <c r="AI59" s="77">
        <v>316.09899999999999</v>
      </c>
      <c r="AJ59" s="77">
        <v>360.24299999999999</v>
      </c>
      <c r="AK59" s="77">
        <v>356.31</v>
      </c>
      <c r="AL59" s="77">
        <v>356.31099999999998</v>
      </c>
      <c r="AM59" s="77">
        <v>378.09</v>
      </c>
      <c r="AN59" s="77">
        <v>354.21499999999997</v>
      </c>
      <c r="AO59" s="77">
        <v>358.35500000000002</v>
      </c>
      <c r="AP59" s="77">
        <v>385.44900000000001</v>
      </c>
    </row>
    <row r="60" spans="1:42" s="23" customFormat="1" x14ac:dyDescent="0.2">
      <c r="A60" s="81" t="s">
        <v>49</v>
      </c>
      <c r="B60" s="77">
        <v>199.06299999999999</v>
      </c>
      <c r="C60" s="77">
        <v>214.68799999999999</v>
      </c>
      <c r="D60" s="77">
        <v>247.55799999999999</v>
      </c>
      <c r="E60" s="77">
        <v>246.494</v>
      </c>
      <c r="F60" s="77">
        <v>263.49</v>
      </c>
      <c r="G60" s="77">
        <v>266.209</v>
      </c>
      <c r="H60" s="77">
        <v>313.63499999999999</v>
      </c>
      <c r="I60" s="77">
        <v>311.79199999999997</v>
      </c>
      <c r="J60" s="77">
        <v>316.65199999999999</v>
      </c>
      <c r="K60" s="77">
        <v>327.56</v>
      </c>
      <c r="L60" s="77">
        <v>391.65600000000001</v>
      </c>
      <c r="M60" s="77">
        <v>382.63</v>
      </c>
      <c r="N60" s="77">
        <v>396.709</v>
      </c>
      <c r="O60" s="77">
        <v>412.697</v>
      </c>
      <c r="P60" s="77">
        <v>462.72699999999998</v>
      </c>
      <c r="Q60" s="77">
        <v>483.17899999999997</v>
      </c>
      <c r="R60" s="77">
        <v>510.053</v>
      </c>
      <c r="S60" s="77">
        <v>520.00900000000001</v>
      </c>
      <c r="T60" s="77">
        <v>564.10699999999997</v>
      </c>
      <c r="U60" s="77">
        <v>590.005</v>
      </c>
      <c r="V60" s="77">
        <v>617.08199999999999</v>
      </c>
      <c r="W60" s="77">
        <v>641.27800000000002</v>
      </c>
      <c r="X60" s="77">
        <v>688.00900000000001</v>
      </c>
      <c r="Y60" s="77">
        <v>685.39099999999996</v>
      </c>
      <c r="Z60" s="77">
        <v>715.08199999999999</v>
      </c>
      <c r="AA60" s="77">
        <v>745.05700000000002</v>
      </c>
      <c r="AB60" s="77">
        <v>806.827</v>
      </c>
      <c r="AC60" s="77">
        <v>798.50400000000002</v>
      </c>
      <c r="AD60" s="77">
        <v>799.73500000000001</v>
      </c>
      <c r="AE60" s="77">
        <v>764.745</v>
      </c>
      <c r="AF60" s="77">
        <v>797.41099999999994</v>
      </c>
      <c r="AG60" s="77">
        <v>816.46600000000001</v>
      </c>
      <c r="AH60" s="77">
        <v>849.39400000000001</v>
      </c>
      <c r="AI60" s="77">
        <v>825.63099999999997</v>
      </c>
      <c r="AJ60" s="77">
        <v>896.28099999999995</v>
      </c>
      <c r="AK60" s="77">
        <v>906.24699999999996</v>
      </c>
      <c r="AL60" s="77">
        <v>949.91600000000005</v>
      </c>
      <c r="AM60" s="77">
        <v>964.12099999999998</v>
      </c>
      <c r="AN60" s="77">
        <v>1065.5229999999999</v>
      </c>
      <c r="AO60" s="77">
        <v>1056.385</v>
      </c>
      <c r="AP60" s="77">
        <v>1066.057</v>
      </c>
    </row>
    <row r="61" spans="1:42" s="24" customFormat="1" x14ac:dyDescent="0.2">
      <c r="A61" s="78" t="s">
        <v>50</v>
      </c>
      <c r="B61" s="79">
        <v>216.00799999999998</v>
      </c>
      <c r="C61" s="79">
        <v>219.297</v>
      </c>
      <c r="D61" s="79">
        <v>247.78500000000003</v>
      </c>
      <c r="E61" s="79">
        <v>236.077</v>
      </c>
      <c r="F61" s="79">
        <v>221.3</v>
      </c>
      <c r="G61" s="79">
        <v>247.315</v>
      </c>
      <c r="H61" s="79">
        <v>268.51100000000002</v>
      </c>
      <c r="I61" s="79">
        <v>242.517</v>
      </c>
      <c r="J61" s="79">
        <v>249.34100000000001</v>
      </c>
      <c r="K61" s="79">
        <v>271.93200000000002</v>
      </c>
      <c r="L61" s="79">
        <v>272.04399999999998</v>
      </c>
      <c r="M61" s="79">
        <v>261.74299999999999</v>
      </c>
      <c r="N61" s="79">
        <v>293.84800000000001</v>
      </c>
      <c r="O61" s="79">
        <v>303.46100000000001</v>
      </c>
      <c r="P61" s="79">
        <v>314.59799999999996</v>
      </c>
      <c r="Q61" s="79">
        <v>311.39299999999997</v>
      </c>
      <c r="R61" s="79">
        <v>337.30099999999999</v>
      </c>
      <c r="S61" s="79">
        <v>331.35499999999996</v>
      </c>
      <c r="T61" s="79">
        <v>354.66300000000001</v>
      </c>
      <c r="U61" s="79">
        <v>358.99299999999999</v>
      </c>
      <c r="V61" s="79">
        <v>364.54</v>
      </c>
      <c r="W61" s="79">
        <v>373.47</v>
      </c>
      <c r="X61" s="79">
        <v>382.30600000000004</v>
      </c>
      <c r="Y61" s="79">
        <v>385.62</v>
      </c>
      <c r="Z61" s="79">
        <v>373.33600000000001</v>
      </c>
      <c r="AA61" s="79">
        <v>351.76499999999999</v>
      </c>
      <c r="AB61" s="79">
        <v>386.18799999999999</v>
      </c>
      <c r="AC61" s="79">
        <v>362.10199999999998</v>
      </c>
      <c r="AD61" s="79">
        <v>366.96000000000004</v>
      </c>
      <c r="AE61" s="79">
        <v>369.346</v>
      </c>
      <c r="AF61" s="79">
        <v>409.971</v>
      </c>
      <c r="AG61" s="79">
        <v>381.96</v>
      </c>
      <c r="AH61" s="79">
        <v>367.80500000000001</v>
      </c>
      <c r="AI61" s="79">
        <v>388.09300000000002</v>
      </c>
      <c r="AJ61" s="79">
        <v>466.66700000000003</v>
      </c>
      <c r="AK61" s="79">
        <v>361.96500000000003</v>
      </c>
      <c r="AL61" s="79">
        <v>413.76299999999998</v>
      </c>
      <c r="AM61" s="79">
        <v>430.19200000000001</v>
      </c>
      <c r="AN61" s="79">
        <v>543.62400000000002</v>
      </c>
      <c r="AO61" s="79">
        <v>464.51600000000002</v>
      </c>
      <c r="AP61" s="79">
        <v>505.02</v>
      </c>
    </row>
    <row r="62" spans="1:42" s="23" customFormat="1" x14ac:dyDescent="0.2">
      <c r="A62" s="81" t="s">
        <v>48</v>
      </c>
      <c r="B62" s="77">
        <v>49.259</v>
      </c>
      <c r="C62" s="77">
        <v>42.881999999999998</v>
      </c>
      <c r="D62" s="77">
        <v>50.198999999999998</v>
      </c>
      <c r="E62" s="77">
        <v>47.274000000000001</v>
      </c>
      <c r="F62" s="77">
        <v>44.125999999999998</v>
      </c>
      <c r="G62" s="77">
        <v>40.087000000000003</v>
      </c>
      <c r="H62" s="77">
        <v>46.279000000000003</v>
      </c>
      <c r="I62" s="77">
        <v>36.868000000000002</v>
      </c>
      <c r="J62" s="77">
        <v>38.850999999999999</v>
      </c>
      <c r="K62" s="77">
        <v>40.9</v>
      </c>
      <c r="L62" s="77">
        <v>41.323999999999998</v>
      </c>
      <c r="M62" s="77">
        <v>26.853999999999999</v>
      </c>
      <c r="N62" s="77">
        <v>29.344000000000001</v>
      </c>
      <c r="O62" s="77">
        <v>28.030999999999999</v>
      </c>
      <c r="P62" s="77">
        <v>24.716999999999999</v>
      </c>
      <c r="Q62" s="77">
        <v>19.974</v>
      </c>
      <c r="R62" s="77">
        <v>22.626999999999999</v>
      </c>
      <c r="S62" s="77">
        <v>22.228999999999999</v>
      </c>
      <c r="T62" s="77">
        <v>24.100999999999999</v>
      </c>
      <c r="U62" s="77">
        <v>23.308</v>
      </c>
      <c r="V62" s="77">
        <v>23.542999999999999</v>
      </c>
      <c r="W62" s="77">
        <v>24.454000000000001</v>
      </c>
      <c r="X62" s="77">
        <v>20.247</v>
      </c>
      <c r="Y62" s="77">
        <v>17.741</v>
      </c>
      <c r="Z62" s="77">
        <v>16.478000000000002</v>
      </c>
      <c r="AA62" s="77">
        <v>16.058</v>
      </c>
      <c r="AB62" s="77">
        <v>15.791</v>
      </c>
      <c r="AC62" s="77">
        <v>17.045999999999999</v>
      </c>
      <c r="AD62" s="77">
        <v>21.73</v>
      </c>
      <c r="AE62" s="77">
        <v>19.821999999999999</v>
      </c>
      <c r="AF62" s="77">
        <v>17.227</v>
      </c>
      <c r="AG62" s="77">
        <v>18.498000000000001</v>
      </c>
      <c r="AH62" s="77">
        <v>17.556999999999999</v>
      </c>
      <c r="AI62" s="77">
        <v>19.512</v>
      </c>
      <c r="AJ62" s="77">
        <v>19.207999999999998</v>
      </c>
      <c r="AK62" s="77">
        <v>16.872</v>
      </c>
      <c r="AL62" s="77">
        <v>16.431000000000001</v>
      </c>
      <c r="AM62" s="77">
        <v>36.231000000000002</v>
      </c>
      <c r="AN62" s="77">
        <v>63.73</v>
      </c>
      <c r="AO62" s="77">
        <v>75.793000000000006</v>
      </c>
      <c r="AP62" s="77">
        <v>90.584999999999994</v>
      </c>
    </row>
    <row r="63" spans="1:42" s="23" customFormat="1" x14ac:dyDescent="0.2">
      <c r="A63" s="81" t="s">
        <v>49</v>
      </c>
      <c r="B63" s="77">
        <v>166.749</v>
      </c>
      <c r="C63" s="77">
        <v>176.41499999999999</v>
      </c>
      <c r="D63" s="77">
        <v>197.58600000000001</v>
      </c>
      <c r="E63" s="77">
        <v>188.803</v>
      </c>
      <c r="F63" s="77">
        <v>177.17400000000001</v>
      </c>
      <c r="G63" s="77">
        <v>207.22800000000001</v>
      </c>
      <c r="H63" s="77">
        <v>222.232</v>
      </c>
      <c r="I63" s="77">
        <v>205.649</v>
      </c>
      <c r="J63" s="77">
        <v>210.49</v>
      </c>
      <c r="K63" s="77">
        <v>231.03200000000001</v>
      </c>
      <c r="L63" s="77">
        <v>230.72</v>
      </c>
      <c r="M63" s="77">
        <v>234.88900000000001</v>
      </c>
      <c r="N63" s="77">
        <v>264.50400000000002</v>
      </c>
      <c r="O63" s="77">
        <v>275.43</v>
      </c>
      <c r="P63" s="77">
        <v>289.88099999999997</v>
      </c>
      <c r="Q63" s="77">
        <v>291.41899999999998</v>
      </c>
      <c r="R63" s="77">
        <v>314.67399999999998</v>
      </c>
      <c r="S63" s="77">
        <v>309.12599999999998</v>
      </c>
      <c r="T63" s="77">
        <v>330.56200000000001</v>
      </c>
      <c r="U63" s="77">
        <v>335.685</v>
      </c>
      <c r="V63" s="77">
        <v>340.99700000000001</v>
      </c>
      <c r="W63" s="77">
        <v>349.01600000000002</v>
      </c>
      <c r="X63" s="77">
        <v>362.05900000000003</v>
      </c>
      <c r="Y63" s="77">
        <v>367.87900000000002</v>
      </c>
      <c r="Z63" s="77">
        <v>356.858</v>
      </c>
      <c r="AA63" s="77">
        <v>335.70699999999999</v>
      </c>
      <c r="AB63" s="77">
        <v>370.39699999999999</v>
      </c>
      <c r="AC63" s="77">
        <v>345.05599999999998</v>
      </c>
      <c r="AD63" s="77">
        <v>345.23</v>
      </c>
      <c r="AE63" s="77">
        <v>349.524</v>
      </c>
      <c r="AF63" s="77">
        <v>392.74400000000003</v>
      </c>
      <c r="AG63" s="77">
        <v>363.46199999999999</v>
      </c>
      <c r="AH63" s="77">
        <v>350.24799999999999</v>
      </c>
      <c r="AI63" s="77">
        <v>368.58100000000002</v>
      </c>
      <c r="AJ63" s="77">
        <v>447.459</v>
      </c>
      <c r="AK63" s="77">
        <v>345.09300000000002</v>
      </c>
      <c r="AL63" s="77">
        <v>397.33199999999999</v>
      </c>
      <c r="AM63" s="77">
        <v>393.96100000000001</v>
      </c>
      <c r="AN63" s="77">
        <v>479.89400000000001</v>
      </c>
      <c r="AO63" s="77">
        <v>388.72300000000001</v>
      </c>
      <c r="AP63" s="77">
        <v>414.435</v>
      </c>
    </row>
    <row r="64" spans="1:42" s="24" customFormat="1" x14ac:dyDescent="0.2">
      <c r="A64" s="78" t="s">
        <v>51</v>
      </c>
      <c r="B64" s="79">
        <v>3.0089999999999999</v>
      </c>
      <c r="C64" s="79">
        <v>2.7040000000000002</v>
      </c>
      <c r="D64" s="79">
        <v>2.8959999999999999</v>
      </c>
      <c r="E64" s="79">
        <v>2.508</v>
      </c>
      <c r="F64" s="79">
        <v>2.359</v>
      </c>
      <c r="G64" s="79">
        <v>3.2170000000000001</v>
      </c>
      <c r="H64" s="79">
        <v>3.3810000000000002</v>
      </c>
      <c r="I64" s="79">
        <v>3.19</v>
      </c>
      <c r="J64" s="79">
        <v>2.903</v>
      </c>
      <c r="K64" s="79">
        <v>3.58</v>
      </c>
      <c r="L64" s="79">
        <v>3.722</v>
      </c>
      <c r="M64" s="79">
        <v>3.742</v>
      </c>
      <c r="N64" s="79">
        <v>4.2649999999999997</v>
      </c>
      <c r="O64" s="79">
        <v>5.6379999999999999</v>
      </c>
      <c r="P64" s="79">
        <v>6.8789999999999996</v>
      </c>
      <c r="Q64" s="79">
        <v>7.1429999999999998</v>
      </c>
      <c r="R64" s="79">
        <v>6.5030000000000001</v>
      </c>
      <c r="S64" s="79">
        <v>11.129999999999999</v>
      </c>
      <c r="T64" s="79">
        <v>9.1819999999999986</v>
      </c>
      <c r="U64" s="79">
        <v>9.1199999999999992</v>
      </c>
      <c r="V64" s="79">
        <v>8.8199999999999985</v>
      </c>
      <c r="W64" s="79">
        <v>9.0359999999999996</v>
      </c>
      <c r="X64" s="79">
        <v>8.4989999999999988</v>
      </c>
      <c r="Y64" s="79">
        <v>9.3009999999999984</v>
      </c>
      <c r="Z64" s="79">
        <v>9.9459999999999997</v>
      </c>
      <c r="AA64" s="79">
        <v>9.7969999999999988</v>
      </c>
      <c r="AB64" s="79">
        <v>8.2959999999999994</v>
      </c>
      <c r="AC64" s="79">
        <v>8.5829999999999984</v>
      </c>
      <c r="AD64" s="79">
        <v>8.4770000000000003</v>
      </c>
      <c r="AE64" s="79">
        <v>8.0009999999999994</v>
      </c>
      <c r="AF64" s="79">
        <v>7.343</v>
      </c>
      <c r="AG64" s="79">
        <v>8.5560000000000009</v>
      </c>
      <c r="AH64" s="79">
        <v>8.1929999999999996</v>
      </c>
      <c r="AI64" s="79">
        <v>9.1230000000000011</v>
      </c>
      <c r="AJ64" s="79">
        <v>9.17</v>
      </c>
      <c r="AK64" s="79">
        <v>8.3840000000000003</v>
      </c>
      <c r="AL64" s="79">
        <v>8.8570000000000011</v>
      </c>
      <c r="AM64" s="79">
        <v>8.6280000000000001</v>
      </c>
      <c r="AN64" s="79">
        <v>9.91</v>
      </c>
      <c r="AO64" s="79">
        <v>10.333</v>
      </c>
      <c r="AP64" s="79">
        <v>10.112</v>
      </c>
    </row>
    <row r="65" spans="1:42" s="23" customFormat="1" x14ac:dyDescent="0.2">
      <c r="A65" s="81" t="s">
        <v>48</v>
      </c>
      <c r="B65" s="77">
        <v>6.0000000000000001E-3</v>
      </c>
      <c r="C65" s="77">
        <v>7.0000000000000001E-3</v>
      </c>
      <c r="D65" s="77">
        <v>7.0000000000000001E-3</v>
      </c>
      <c r="E65" s="77">
        <v>7.0000000000000001E-3</v>
      </c>
      <c r="F65" s="77">
        <v>7.0000000000000001E-3</v>
      </c>
      <c r="G65" s="77">
        <v>7.0000000000000001E-3</v>
      </c>
      <c r="H65" s="77">
        <v>7.0000000000000001E-3</v>
      </c>
      <c r="I65" s="77">
        <v>7.0000000000000001E-3</v>
      </c>
      <c r="J65" s="77">
        <v>7.0000000000000001E-3</v>
      </c>
      <c r="K65" s="77">
        <v>7.0000000000000001E-3</v>
      </c>
      <c r="L65" s="77">
        <v>7.0000000000000001E-3</v>
      </c>
      <c r="M65" s="77">
        <v>7.0000000000000001E-3</v>
      </c>
      <c r="N65" s="77">
        <v>7.0000000000000001E-3</v>
      </c>
      <c r="O65" s="77">
        <v>7.0000000000000001E-3</v>
      </c>
      <c r="P65" s="77">
        <v>7.0000000000000001E-3</v>
      </c>
      <c r="Q65" s="77">
        <v>8.0000000000000002E-3</v>
      </c>
      <c r="R65" s="77">
        <v>8.0000000000000002E-3</v>
      </c>
      <c r="S65" s="77">
        <v>8.0000000000000002E-3</v>
      </c>
      <c r="T65" s="77">
        <v>8.0000000000000002E-3</v>
      </c>
      <c r="U65" s="77">
        <v>8.0000000000000002E-3</v>
      </c>
      <c r="V65" s="77">
        <v>8.0000000000000002E-3</v>
      </c>
      <c r="W65" s="77">
        <v>8.0000000000000002E-3</v>
      </c>
      <c r="X65" s="77">
        <v>8.0000000000000002E-3</v>
      </c>
      <c r="Y65" s="77">
        <v>8.0000000000000002E-3</v>
      </c>
      <c r="Z65" s="77">
        <v>8.0000000000000002E-3</v>
      </c>
      <c r="AA65" s="77">
        <v>8.0000000000000002E-3</v>
      </c>
      <c r="AB65" s="77">
        <v>8.0000000000000002E-3</v>
      </c>
      <c r="AC65" s="77">
        <v>8.0000000000000002E-3</v>
      </c>
      <c r="AD65" s="77">
        <v>8.9999999999999993E-3</v>
      </c>
      <c r="AE65" s="77">
        <v>8.9999999999999993E-3</v>
      </c>
      <c r="AF65" s="77">
        <v>8.9999999999999993E-3</v>
      </c>
      <c r="AG65" s="77">
        <v>8.9999999999999993E-3</v>
      </c>
      <c r="AH65" s="77">
        <v>8.0000000000000002E-3</v>
      </c>
      <c r="AI65" s="77">
        <v>8.9999999999999993E-3</v>
      </c>
      <c r="AJ65" s="77">
        <v>8.9999999999999993E-3</v>
      </c>
      <c r="AK65" s="77">
        <v>8.9999999999999993E-3</v>
      </c>
      <c r="AL65" s="77">
        <v>8.9999999999999993E-3</v>
      </c>
      <c r="AM65" s="77">
        <v>8.9999999999999993E-3</v>
      </c>
      <c r="AN65" s="77">
        <v>8.9999999999999993E-3</v>
      </c>
      <c r="AO65" s="77">
        <v>0.41099999999999998</v>
      </c>
      <c r="AP65" s="77">
        <v>0.41099999999999998</v>
      </c>
    </row>
    <row r="66" spans="1:42" s="23" customFormat="1" x14ac:dyDescent="0.2">
      <c r="A66" s="82" t="s">
        <v>49</v>
      </c>
      <c r="B66" s="77">
        <v>3.0030000000000001</v>
      </c>
      <c r="C66" s="77">
        <v>2.6970000000000001</v>
      </c>
      <c r="D66" s="77">
        <v>2.8889999999999998</v>
      </c>
      <c r="E66" s="77">
        <v>2.5009999999999999</v>
      </c>
      <c r="F66" s="77">
        <v>2.3519999999999999</v>
      </c>
      <c r="G66" s="77">
        <v>3.21</v>
      </c>
      <c r="H66" s="77">
        <v>3.3740000000000001</v>
      </c>
      <c r="I66" s="77">
        <v>3.1829999999999998</v>
      </c>
      <c r="J66" s="77">
        <v>2.8959999999999999</v>
      </c>
      <c r="K66" s="77">
        <v>3.573</v>
      </c>
      <c r="L66" s="77">
        <v>3.7149999999999999</v>
      </c>
      <c r="M66" s="77">
        <v>3.7349999999999999</v>
      </c>
      <c r="N66" s="77">
        <v>4.258</v>
      </c>
      <c r="O66" s="77">
        <v>5.6310000000000002</v>
      </c>
      <c r="P66" s="77">
        <v>6.8719999999999999</v>
      </c>
      <c r="Q66" s="77">
        <v>7.1349999999999998</v>
      </c>
      <c r="R66" s="77">
        <v>6.4950000000000001</v>
      </c>
      <c r="S66" s="77">
        <v>11.122</v>
      </c>
      <c r="T66" s="77">
        <v>9.1739999999999995</v>
      </c>
      <c r="U66" s="77">
        <v>9.1120000000000001</v>
      </c>
      <c r="V66" s="77">
        <v>8.8119999999999994</v>
      </c>
      <c r="W66" s="77">
        <v>9.0280000000000005</v>
      </c>
      <c r="X66" s="77">
        <v>8.4909999999999997</v>
      </c>
      <c r="Y66" s="77">
        <v>9.2929999999999993</v>
      </c>
      <c r="Z66" s="77">
        <v>9.9380000000000006</v>
      </c>
      <c r="AA66" s="77">
        <v>9.7889999999999997</v>
      </c>
      <c r="AB66" s="77">
        <v>8.2880000000000003</v>
      </c>
      <c r="AC66" s="77">
        <v>8.5749999999999993</v>
      </c>
      <c r="AD66" s="77">
        <v>8.468</v>
      </c>
      <c r="AE66" s="77">
        <v>7.992</v>
      </c>
      <c r="AF66" s="77">
        <v>7.3339999999999996</v>
      </c>
      <c r="AG66" s="77">
        <v>8.5470000000000006</v>
      </c>
      <c r="AH66" s="77">
        <v>8.1850000000000005</v>
      </c>
      <c r="AI66" s="77">
        <v>9.1140000000000008</v>
      </c>
      <c r="AJ66" s="77">
        <v>9.1609999999999996</v>
      </c>
      <c r="AK66" s="77">
        <v>8.375</v>
      </c>
      <c r="AL66" s="77">
        <v>8.8480000000000008</v>
      </c>
      <c r="AM66" s="77">
        <v>8.6189999999999998</v>
      </c>
      <c r="AN66" s="77">
        <v>9.9009999999999998</v>
      </c>
      <c r="AO66" s="77">
        <v>9.9220000000000006</v>
      </c>
      <c r="AP66" s="77">
        <v>9.7010000000000005</v>
      </c>
    </row>
    <row r="67" spans="1:42" s="23" customFormat="1" x14ac:dyDescent="0.2">
      <c r="A67" s="86"/>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row>
    <row r="68" spans="1:42" s="26" customFormat="1" x14ac:dyDescent="0.2">
      <c r="A68" s="75" t="s">
        <v>57</v>
      </c>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row>
    <row r="69" spans="1:42" s="23" customFormat="1" x14ac:dyDescent="0.2">
      <c r="A69" s="76" t="s">
        <v>0</v>
      </c>
      <c r="B69" s="77">
        <v>356.214</v>
      </c>
      <c r="C69" s="77">
        <v>378.24299999999999</v>
      </c>
      <c r="D69" s="77">
        <v>359.60899999999998</v>
      </c>
      <c r="E69" s="77">
        <v>346.73700000000002</v>
      </c>
      <c r="F69" s="77">
        <v>348.41099999999994</v>
      </c>
      <c r="G69" s="77">
        <v>369.53000000000003</v>
      </c>
      <c r="H69" s="77">
        <v>358.41800000000001</v>
      </c>
      <c r="I69" s="77">
        <v>354.233</v>
      </c>
      <c r="J69" s="77">
        <v>366.30500000000001</v>
      </c>
      <c r="K69" s="77">
        <v>390.54899999999998</v>
      </c>
      <c r="L69" s="77">
        <v>391.11700000000002</v>
      </c>
      <c r="M69" s="77">
        <v>387.33</v>
      </c>
      <c r="N69" s="77">
        <v>404.98599999999999</v>
      </c>
      <c r="O69" s="77">
        <v>443.39499999999998</v>
      </c>
      <c r="P69" s="77">
        <v>434.02</v>
      </c>
      <c r="Q69" s="77">
        <v>412.13400000000001</v>
      </c>
      <c r="R69" s="77">
        <v>410.41499999999996</v>
      </c>
      <c r="S69" s="77">
        <v>418.7</v>
      </c>
      <c r="T69" s="77">
        <v>430.58799999999997</v>
      </c>
      <c r="U69" s="77">
        <v>434.32600000000002</v>
      </c>
      <c r="V69" s="77">
        <v>449.03299999999996</v>
      </c>
      <c r="W69" s="77">
        <v>491.97999999999996</v>
      </c>
      <c r="X69" s="77">
        <v>608.40899999999999</v>
      </c>
      <c r="Y69" s="77">
        <v>623.59699999999998</v>
      </c>
      <c r="Z69" s="77">
        <v>624.78699999999992</v>
      </c>
      <c r="AA69" s="77">
        <v>674.779</v>
      </c>
      <c r="AB69" s="77">
        <v>691.47299999999996</v>
      </c>
      <c r="AC69" s="77">
        <v>666.75199999999995</v>
      </c>
      <c r="AD69" s="77">
        <v>750.7360000000001</v>
      </c>
      <c r="AE69" s="77">
        <v>803.61</v>
      </c>
      <c r="AF69" s="77">
        <v>796.78100000000006</v>
      </c>
      <c r="AG69" s="77">
        <v>751.69</v>
      </c>
      <c r="AH69" s="77">
        <v>760.21800000000007</v>
      </c>
      <c r="AI69" s="77">
        <v>832.93600000000004</v>
      </c>
      <c r="AJ69" s="77">
        <v>844.721</v>
      </c>
      <c r="AK69" s="77">
        <v>801.65499999999997</v>
      </c>
      <c r="AL69" s="77">
        <v>816.05399999999986</v>
      </c>
      <c r="AM69" s="77">
        <v>897.56400000000008</v>
      </c>
      <c r="AN69" s="77">
        <v>896.39</v>
      </c>
      <c r="AO69" s="77">
        <v>863.36699999999996</v>
      </c>
      <c r="AP69" s="77">
        <v>892.09699999999998</v>
      </c>
    </row>
    <row r="70" spans="1:42" s="24" customFormat="1" x14ac:dyDescent="0.2">
      <c r="A70" s="78" t="s">
        <v>47</v>
      </c>
      <c r="B70" s="79">
        <v>225.191</v>
      </c>
      <c r="C70" s="79">
        <v>229.95</v>
      </c>
      <c r="D70" s="79">
        <v>228.38200000000001</v>
      </c>
      <c r="E70" s="79">
        <v>227.29599999999999</v>
      </c>
      <c r="F70" s="79">
        <v>228.084</v>
      </c>
      <c r="G70" s="79">
        <v>237.291</v>
      </c>
      <c r="H70" s="79">
        <v>235.59800000000001</v>
      </c>
      <c r="I70" s="79">
        <v>239.066</v>
      </c>
      <c r="J70" s="79">
        <v>242.06599999999997</v>
      </c>
      <c r="K70" s="79">
        <v>253.85399999999998</v>
      </c>
      <c r="L70" s="79">
        <v>256.97500000000002</v>
      </c>
      <c r="M70" s="79">
        <v>255.602</v>
      </c>
      <c r="N70" s="79">
        <v>268.32799999999997</v>
      </c>
      <c r="O70" s="79">
        <v>281.68</v>
      </c>
      <c r="P70" s="79">
        <v>283.09100000000001</v>
      </c>
      <c r="Q70" s="79">
        <v>270.65899999999999</v>
      </c>
      <c r="R70" s="79">
        <v>270.64499999999998</v>
      </c>
      <c r="S70" s="79">
        <v>270.73199999999997</v>
      </c>
      <c r="T70" s="79">
        <v>277.12599999999998</v>
      </c>
      <c r="U70" s="79">
        <v>278.48700000000002</v>
      </c>
      <c r="V70" s="79">
        <v>275.529</v>
      </c>
      <c r="W70" s="79">
        <v>295.46800000000002</v>
      </c>
      <c r="X70" s="79">
        <v>385.45300000000003</v>
      </c>
      <c r="Y70" s="79">
        <v>379.863</v>
      </c>
      <c r="Z70" s="79">
        <v>386.173</v>
      </c>
      <c r="AA70" s="79">
        <v>407.637</v>
      </c>
      <c r="AB70" s="79">
        <v>421.05899999999997</v>
      </c>
      <c r="AC70" s="79">
        <v>419.51800000000003</v>
      </c>
      <c r="AD70" s="79">
        <v>427.05799999999999</v>
      </c>
      <c r="AE70" s="79">
        <v>449.06799999999998</v>
      </c>
      <c r="AF70" s="79">
        <v>454.10399999999998</v>
      </c>
      <c r="AG70" s="79">
        <v>448.20600000000002</v>
      </c>
      <c r="AH70" s="79">
        <v>449.09199999999998</v>
      </c>
      <c r="AI70" s="79">
        <v>467.10700000000003</v>
      </c>
      <c r="AJ70" s="79">
        <v>487.577</v>
      </c>
      <c r="AK70" s="79">
        <v>487.084</v>
      </c>
      <c r="AL70" s="79">
        <v>488.98899999999998</v>
      </c>
      <c r="AM70" s="79">
        <v>518.05700000000002</v>
      </c>
      <c r="AN70" s="79">
        <v>529.6</v>
      </c>
      <c r="AO70" s="79">
        <v>524.83000000000004</v>
      </c>
      <c r="AP70" s="79">
        <v>532.46199999999999</v>
      </c>
    </row>
    <row r="71" spans="1:42" s="23" customFormat="1" x14ac:dyDescent="0.2">
      <c r="A71" s="81" t="s">
        <v>48</v>
      </c>
      <c r="B71" s="77">
        <v>115.17</v>
      </c>
      <c r="C71" s="77">
        <v>110.07899999999999</v>
      </c>
      <c r="D71" s="77">
        <v>103.565</v>
      </c>
      <c r="E71" s="77">
        <v>100.908</v>
      </c>
      <c r="F71" s="77">
        <v>99.728999999999999</v>
      </c>
      <c r="G71" s="77">
        <v>97.33</v>
      </c>
      <c r="H71" s="77">
        <v>94.537999999999997</v>
      </c>
      <c r="I71" s="77">
        <v>95.114000000000004</v>
      </c>
      <c r="J71" s="77">
        <v>91.908000000000001</v>
      </c>
      <c r="K71" s="77">
        <v>90.492000000000004</v>
      </c>
      <c r="L71" s="77">
        <v>89.028000000000006</v>
      </c>
      <c r="M71" s="77">
        <v>86.971000000000004</v>
      </c>
      <c r="N71" s="77">
        <v>89.17</v>
      </c>
      <c r="O71" s="77">
        <v>89.477000000000004</v>
      </c>
      <c r="P71" s="77">
        <v>89.992999999999995</v>
      </c>
      <c r="Q71" s="77">
        <v>87.644999999999996</v>
      </c>
      <c r="R71" s="77">
        <v>84.516999999999996</v>
      </c>
      <c r="S71" s="77">
        <v>86.32</v>
      </c>
      <c r="T71" s="77">
        <v>86.472999999999999</v>
      </c>
      <c r="U71" s="77">
        <v>85.793999999999997</v>
      </c>
      <c r="V71" s="77">
        <v>82.7</v>
      </c>
      <c r="W71" s="77">
        <v>81.132000000000005</v>
      </c>
      <c r="X71" s="77">
        <v>100.014</v>
      </c>
      <c r="Y71" s="77">
        <v>90.384</v>
      </c>
      <c r="Z71" s="77">
        <v>84.301000000000002</v>
      </c>
      <c r="AA71" s="77">
        <v>79.771000000000001</v>
      </c>
      <c r="AB71" s="77">
        <v>75.522000000000006</v>
      </c>
      <c r="AC71" s="77">
        <v>68.757000000000005</v>
      </c>
      <c r="AD71" s="77">
        <v>65.415000000000006</v>
      </c>
      <c r="AE71" s="77">
        <v>62.728000000000002</v>
      </c>
      <c r="AF71" s="77">
        <v>60.558</v>
      </c>
      <c r="AG71" s="77">
        <v>59.372999999999998</v>
      </c>
      <c r="AH71" s="77">
        <v>57.537999999999997</v>
      </c>
      <c r="AI71" s="77">
        <v>55.151000000000003</v>
      </c>
      <c r="AJ71" s="77">
        <v>52.917000000000002</v>
      </c>
      <c r="AK71" s="77">
        <v>50.317999999999998</v>
      </c>
      <c r="AL71" s="77">
        <v>48.704999999999998</v>
      </c>
      <c r="AM71" s="77">
        <v>46.475000000000001</v>
      </c>
      <c r="AN71" s="77">
        <v>46.054000000000002</v>
      </c>
      <c r="AO71" s="77">
        <v>45.109000000000002</v>
      </c>
      <c r="AP71" s="77">
        <v>44.561999999999998</v>
      </c>
    </row>
    <row r="72" spans="1:42" s="23" customFormat="1" x14ac:dyDescent="0.2">
      <c r="A72" s="81" t="s">
        <v>49</v>
      </c>
      <c r="B72" s="77">
        <v>110.021</v>
      </c>
      <c r="C72" s="77">
        <v>119.871</v>
      </c>
      <c r="D72" s="77">
        <v>124.81699999999999</v>
      </c>
      <c r="E72" s="77">
        <v>126.38800000000001</v>
      </c>
      <c r="F72" s="77">
        <v>128.35499999999999</v>
      </c>
      <c r="G72" s="77">
        <v>139.96100000000001</v>
      </c>
      <c r="H72" s="77">
        <v>141.06</v>
      </c>
      <c r="I72" s="77">
        <v>143.952</v>
      </c>
      <c r="J72" s="77">
        <v>150.15799999999999</v>
      </c>
      <c r="K72" s="77">
        <v>163.36199999999999</v>
      </c>
      <c r="L72" s="77">
        <v>167.947</v>
      </c>
      <c r="M72" s="77">
        <v>168.631</v>
      </c>
      <c r="N72" s="77">
        <v>179.15799999999999</v>
      </c>
      <c r="O72" s="77">
        <v>192.203</v>
      </c>
      <c r="P72" s="77">
        <v>193.09800000000001</v>
      </c>
      <c r="Q72" s="77">
        <v>183.01400000000001</v>
      </c>
      <c r="R72" s="77">
        <v>186.12799999999999</v>
      </c>
      <c r="S72" s="77">
        <v>184.41200000000001</v>
      </c>
      <c r="T72" s="77">
        <v>190.65299999999999</v>
      </c>
      <c r="U72" s="77">
        <v>192.69300000000001</v>
      </c>
      <c r="V72" s="77">
        <v>192.82900000000001</v>
      </c>
      <c r="W72" s="77">
        <v>214.33600000000001</v>
      </c>
      <c r="X72" s="77">
        <v>285.43900000000002</v>
      </c>
      <c r="Y72" s="77">
        <v>289.47899999999998</v>
      </c>
      <c r="Z72" s="77">
        <v>301.87200000000001</v>
      </c>
      <c r="AA72" s="77">
        <v>327.86599999999999</v>
      </c>
      <c r="AB72" s="77">
        <v>345.53699999999998</v>
      </c>
      <c r="AC72" s="77">
        <v>350.76100000000002</v>
      </c>
      <c r="AD72" s="77">
        <v>361.64299999999997</v>
      </c>
      <c r="AE72" s="77">
        <v>386.34</v>
      </c>
      <c r="AF72" s="77">
        <v>393.54599999999999</v>
      </c>
      <c r="AG72" s="77">
        <v>388.83300000000003</v>
      </c>
      <c r="AH72" s="77">
        <v>391.55399999999997</v>
      </c>
      <c r="AI72" s="77">
        <v>411.95600000000002</v>
      </c>
      <c r="AJ72" s="77">
        <v>434.66</v>
      </c>
      <c r="AK72" s="77">
        <v>436.76600000000002</v>
      </c>
      <c r="AL72" s="77">
        <v>440.28399999999999</v>
      </c>
      <c r="AM72" s="77">
        <v>471.58199999999999</v>
      </c>
      <c r="AN72" s="77">
        <v>483.54599999999999</v>
      </c>
      <c r="AO72" s="77">
        <v>479.721</v>
      </c>
      <c r="AP72" s="77">
        <v>487.9</v>
      </c>
    </row>
    <row r="73" spans="1:42" s="24" customFormat="1" x14ac:dyDescent="0.2">
      <c r="A73" s="78" t="s">
        <v>50</v>
      </c>
      <c r="B73" s="79">
        <v>117.93900000000001</v>
      </c>
      <c r="C73" s="79">
        <v>133.44499999999999</v>
      </c>
      <c r="D73" s="79">
        <v>118.351</v>
      </c>
      <c r="E73" s="79">
        <v>105.471</v>
      </c>
      <c r="F73" s="79">
        <v>104.67699999999999</v>
      </c>
      <c r="G73" s="79">
        <v>116.91800000000001</v>
      </c>
      <c r="H73" s="79">
        <v>108.791</v>
      </c>
      <c r="I73" s="79">
        <v>101.779</v>
      </c>
      <c r="J73" s="79">
        <v>109.70400000000001</v>
      </c>
      <c r="K73" s="79">
        <v>119.28400000000001</v>
      </c>
      <c r="L73" s="79">
        <v>115.73099999999999</v>
      </c>
      <c r="M73" s="79">
        <v>116.71499999999999</v>
      </c>
      <c r="N73" s="79">
        <v>119.65899999999999</v>
      </c>
      <c r="O73" s="79">
        <v>141.12099999999998</v>
      </c>
      <c r="P73" s="79">
        <v>132.87100000000001</v>
      </c>
      <c r="Q73" s="79">
        <v>124.40600000000001</v>
      </c>
      <c r="R73" s="79">
        <v>124.361</v>
      </c>
      <c r="S73" s="79">
        <v>130.797</v>
      </c>
      <c r="T73" s="79">
        <v>136.24600000000001</v>
      </c>
      <c r="U73" s="79">
        <v>136.10299999999998</v>
      </c>
      <c r="V73" s="79">
        <v>152.809</v>
      </c>
      <c r="W73" s="79">
        <v>169.547</v>
      </c>
      <c r="X73" s="79">
        <v>185.51999999999998</v>
      </c>
      <c r="Y73" s="79">
        <v>207.39599999999999</v>
      </c>
      <c r="Z73" s="79">
        <v>206.84800000000001</v>
      </c>
      <c r="AA73" s="79">
        <v>230.358</v>
      </c>
      <c r="AB73" s="79">
        <v>234.65200000000002</v>
      </c>
      <c r="AC73" s="79">
        <v>211.32300000000001</v>
      </c>
      <c r="AD73" s="79">
        <v>275.12200000000001</v>
      </c>
      <c r="AE73" s="79">
        <v>301.75700000000001</v>
      </c>
      <c r="AF73" s="79">
        <v>296.94299999999998</v>
      </c>
      <c r="AG73" s="79">
        <v>259.60599999999999</v>
      </c>
      <c r="AH73" s="79">
        <v>265.65600000000001</v>
      </c>
      <c r="AI73" s="79">
        <v>309.87100000000004</v>
      </c>
      <c r="AJ73" s="79">
        <v>305.54399999999998</v>
      </c>
      <c r="AK73" s="79">
        <v>271.20400000000001</v>
      </c>
      <c r="AL73" s="79">
        <v>285.13099999999997</v>
      </c>
      <c r="AM73" s="79">
        <v>325.98899999999998</v>
      </c>
      <c r="AN73" s="79">
        <v>320.315</v>
      </c>
      <c r="AO73" s="79">
        <v>292.892</v>
      </c>
      <c r="AP73" s="79">
        <v>312.06599999999997</v>
      </c>
    </row>
    <row r="74" spans="1:42" s="23" customFormat="1" x14ac:dyDescent="0.2">
      <c r="A74" s="81" t="s">
        <v>48</v>
      </c>
      <c r="B74" s="77">
        <v>31.459</v>
      </c>
      <c r="C74" s="77">
        <v>26.991</v>
      </c>
      <c r="D74" s="77">
        <v>25.850999999999999</v>
      </c>
      <c r="E74" s="77">
        <v>24.062000000000001</v>
      </c>
      <c r="F74" s="77">
        <v>21.547000000000001</v>
      </c>
      <c r="G74" s="77">
        <v>15.959</v>
      </c>
      <c r="H74" s="77">
        <v>9.57</v>
      </c>
      <c r="I74" s="77">
        <v>8.5139999999999993</v>
      </c>
      <c r="J74" s="77">
        <v>8.718</v>
      </c>
      <c r="K74" s="77">
        <v>5.7960000000000003</v>
      </c>
      <c r="L74" s="77">
        <v>10.994</v>
      </c>
      <c r="M74" s="77">
        <v>6.2489999999999997</v>
      </c>
      <c r="N74" s="77">
        <v>5.7130000000000001</v>
      </c>
      <c r="O74" s="77">
        <v>6.1</v>
      </c>
      <c r="P74" s="77">
        <v>11.178000000000001</v>
      </c>
      <c r="Q74" s="77">
        <v>7.5490000000000004</v>
      </c>
      <c r="R74" s="77">
        <v>6.7510000000000003</v>
      </c>
      <c r="S74" s="77">
        <v>6.4660000000000002</v>
      </c>
      <c r="T74" s="77">
        <v>6.4610000000000003</v>
      </c>
      <c r="U74" s="77">
        <v>6.3440000000000003</v>
      </c>
      <c r="V74" s="77">
        <v>6.5339999999999998</v>
      </c>
      <c r="W74" s="77">
        <v>5.68</v>
      </c>
      <c r="X74" s="77">
        <v>13.670999999999999</v>
      </c>
      <c r="Y74" s="77">
        <v>10.045</v>
      </c>
      <c r="Z74" s="77">
        <v>7.1269999999999998</v>
      </c>
      <c r="AA74" s="77">
        <v>6.508</v>
      </c>
      <c r="AB74" s="77">
        <v>7.02</v>
      </c>
      <c r="AC74" s="77">
        <v>6.7880000000000003</v>
      </c>
      <c r="AD74" s="77">
        <v>15.289</v>
      </c>
      <c r="AE74" s="77">
        <v>15.776</v>
      </c>
      <c r="AF74" s="77">
        <v>16.305</v>
      </c>
      <c r="AG74" s="77">
        <v>17.492000000000001</v>
      </c>
      <c r="AH74" s="77">
        <v>15.340999999999999</v>
      </c>
      <c r="AI74" s="77">
        <v>15.41</v>
      </c>
      <c r="AJ74" s="77">
        <v>15.56</v>
      </c>
      <c r="AK74" s="77">
        <v>15.478</v>
      </c>
      <c r="AL74" s="77">
        <v>7.1539999999999999</v>
      </c>
      <c r="AM74" s="77">
        <v>27.545999999999999</v>
      </c>
      <c r="AN74" s="77">
        <v>27.634</v>
      </c>
      <c r="AO74" s="77">
        <v>33.972999999999999</v>
      </c>
      <c r="AP74" s="77">
        <v>33.326999999999998</v>
      </c>
    </row>
    <row r="75" spans="1:42" s="23" customFormat="1" x14ac:dyDescent="0.2">
      <c r="A75" s="81" t="s">
        <v>49</v>
      </c>
      <c r="B75" s="77">
        <v>86.48</v>
      </c>
      <c r="C75" s="77">
        <v>106.45399999999999</v>
      </c>
      <c r="D75" s="77">
        <v>92.5</v>
      </c>
      <c r="E75" s="77">
        <v>81.409000000000006</v>
      </c>
      <c r="F75" s="77">
        <v>83.13</v>
      </c>
      <c r="G75" s="77">
        <v>100.959</v>
      </c>
      <c r="H75" s="77">
        <v>99.221000000000004</v>
      </c>
      <c r="I75" s="77">
        <v>93.265000000000001</v>
      </c>
      <c r="J75" s="77">
        <v>100.986</v>
      </c>
      <c r="K75" s="77">
        <v>113.488</v>
      </c>
      <c r="L75" s="77">
        <v>104.73699999999999</v>
      </c>
      <c r="M75" s="77">
        <v>110.46599999999999</v>
      </c>
      <c r="N75" s="77">
        <v>113.946</v>
      </c>
      <c r="O75" s="77">
        <v>135.02099999999999</v>
      </c>
      <c r="P75" s="77">
        <v>121.693</v>
      </c>
      <c r="Q75" s="77">
        <v>116.857</v>
      </c>
      <c r="R75" s="77">
        <v>117.61</v>
      </c>
      <c r="S75" s="77">
        <v>124.331</v>
      </c>
      <c r="T75" s="77">
        <v>129.785</v>
      </c>
      <c r="U75" s="77">
        <v>129.75899999999999</v>
      </c>
      <c r="V75" s="77">
        <v>146.27500000000001</v>
      </c>
      <c r="W75" s="77">
        <v>163.86699999999999</v>
      </c>
      <c r="X75" s="77">
        <v>171.84899999999999</v>
      </c>
      <c r="Y75" s="77">
        <v>197.351</v>
      </c>
      <c r="Z75" s="77">
        <v>199.721</v>
      </c>
      <c r="AA75" s="77">
        <v>223.85</v>
      </c>
      <c r="AB75" s="77">
        <v>227.63200000000001</v>
      </c>
      <c r="AC75" s="77">
        <v>204.535</v>
      </c>
      <c r="AD75" s="77">
        <v>259.83300000000003</v>
      </c>
      <c r="AE75" s="77">
        <v>285.98099999999999</v>
      </c>
      <c r="AF75" s="77">
        <v>280.63799999999998</v>
      </c>
      <c r="AG75" s="77">
        <v>242.114</v>
      </c>
      <c r="AH75" s="77">
        <v>250.315</v>
      </c>
      <c r="AI75" s="77">
        <v>294.46100000000001</v>
      </c>
      <c r="AJ75" s="77">
        <v>289.98399999999998</v>
      </c>
      <c r="AK75" s="77">
        <v>255.726</v>
      </c>
      <c r="AL75" s="77">
        <v>277.97699999999998</v>
      </c>
      <c r="AM75" s="77">
        <v>298.44299999999998</v>
      </c>
      <c r="AN75" s="77">
        <v>292.68099999999998</v>
      </c>
      <c r="AO75" s="77">
        <v>258.91899999999998</v>
      </c>
      <c r="AP75" s="77">
        <v>278.73899999999998</v>
      </c>
    </row>
    <row r="76" spans="1:42" s="24" customFormat="1" x14ac:dyDescent="0.2">
      <c r="A76" s="78" t="s">
        <v>51</v>
      </c>
      <c r="B76" s="79">
        <v>13.084</v>
      </c>
      <c r="C76" s="79">
        <v>14.847999999999999</v>
      </c>
      <c r="D76" s="79">
        <v>12.875999999999999</v>
      </c>
      <c r="E76" s="79">
        <v>13.97</v>
      </c>
      <c r="F76" s="79">
        <v>15.65</v>
      </c>
      <c r="G76" s="79">
        <v>15.321</v>
      </c>
      <c r="H76" s="79">
        <v>14.029</v>
      </c>
      <c r="I76" s="79">
        <v>13.388</v>
      </c>
      <c r="J76" s="79">
        <v>14.535</v>
      </c>
      <c r="K76" s="79">
        <v>17.411000000000001</v>
      </c>
      <c r="L76" s="79">
        <v>18.411000000000001</v>
      </c>
      <c r="M76" s="79">
        <v>15.013</v>
      </c>
      <c r="N76" s="79">
        <v>16.999000000000002</v>
      </c>
      <c r="O76" s="79">
        <v>20.594000000000001</v>
      </c>
      <c r="P76" s="79">
        <v>18.058</v>
      </c>
      <c r="Q76" s="79">
        <v>17.068999999999999</v>
      </c>
      <c r="R76" s="79">
        <v>15.409000000000001</v>
      </c>
      <c r="S76" s="79">
        <v>17.170999999999999</v>
      </c>
      <c r="T76" s="79">
        <v>17.216000000000001</v>
      </c>
      <c r="U76" s="79">
        <v>19.736000000000001</v>
      </c>
      <c r="V76" s="79">
        <v>20.695</v>
      </c>
      <c r="W76" s="79">
        <v>26.965</v>
      </c>
      <c r="X76" s="79">
        <v>37.436</v>
      </c>
      <c r="Y76" s="79">
        <v>36.338000000000001</v>
      </c>
      <c r="Z76" s="79">
        <v>31.765999999999998</v>
      </c>
      <c r="AA76" s="79">
        <v>36.783999999999999</v>
      </c>
      <c r="AB76" s="79">
        <v>35.762</v>
      </c>
      <c r="AC76" s="79">
        <v>35.911000000000001</v>
      </c>
      <c r="AD76" s="79">
        <v>48.555999999999997</v>
      </c>
      <c r="AE76" s="79">
        <v>52.784999999999997</v>
      </c>
      <c r="AF76" s="79">
        <v>45.734000000000002</v>
      </c>
      <c r="AG76" s="79">
        <v>43.878</v>
      </c>
      <c r="AH76" s="79">
        <v>45.47</v>
      </c>
      <c r="AI76" s="79">
        <v>55.957999999999998</v>
      </c>
      <c r="AJ76" s="79">
        <v>51.6</v>
      </c>
      <c r="AK76" s="79">
        <v>43.366999999999997</v>
      </c>
      <c r="AL76" s="79">
        <v>41.933999999999997</v>
      </c>
      <c r="AM76" s="79">
        <v>53.518000000000001</v>
      </c>
      <c r="AN76" s="79">
        <v>46.475000000000001</v>
      </c>
      <c r="AO76" s="79">
        <v>45.645000000000003</v>
      </c>
      <c r="AP76" s="79">
        <v>47.569000000000003</v>
      </c>
    </row>
    <row r="77" spans="1:42" s="23" customFormat="1" x14ac:dyDescent="0.2">
      <c r="A77" s="81" t="s">
        <v>48</v>
      </c>
      <c r="B77" s="77">
        <v>0.42299999999999999</v>
      </c>
      <c r="C77" s="77">
        <v>1.01</v>
      </c>
      <c r="D77" s="77">
        <v>0.01</v>
      </c>
      <c r="E77" s="77">
        <v>0.01</v>
      </c>
      <c r="F77" s="77">
        <v>0.01</v>
      </c>
      <c r="G77" s="77">
        <v>0.01</v>
      </c>
      <c r="H77" s="77">
        <v>0.01</v>
      </c>
      <c r="I77" s="77">
        <v>0.01</v>
      </c>
      <c r="J77" s="77">
        <v>0.01</v>
      </c>
      <c r="K77" s="77">
        <v>0.01</v>
      </c>
      <c r="L77" s="77">
        <v>0.01</v>
      </c>
      <c r="M77" s="77">
        <v>0.01</v>
      </c>
      <c r="N77" s="77">
        <v>0.01</v>
      </c>
      <c r="O77" s="77">
        <v>0</v>
      </c>
      <c r="P77" s="77">
        <v>0</v>
      </c>
      <c r="Q77" s="77">
        <v>0</v>
      </c>
      <c r="R77" s="77">
        <v>0</v>
      </c>
      <c r="S77" s="77">
        <v>0</v>
      </c>
      <c r="T77" s="77">
        <v>0</v>
      </c>
      <c r="U77" s="77">
        <v>0</v>
      </c>
      <c r="V77" s="77">
        <v>0</v>
      </c>
      <c r="W77" s="77">
        <v>0</v>
      </c>
      <c r="X77" s="77">
        <v>0</v>
      </c>
      <c r="Y77" s="77">
        <v>0</v>
      </c>
      <c r="Z77" s="77">
        <v>0</v>
      </c>
      <c r="AA77" s="77">
        <v>0</v>
      </c>
      <c r="AB77" s="77">
        <v>0</v>
      </c>
      <c r="AC77" s="77">
        <v>0</v>
      </c>
      <c r="AD77" s="77">
        <v>0</v>
      </c>
      <c r="AE77" s="77">
        <v>0</v>
      </c>
      <c r="AF77" s="77">
        <v>0</v>
      </c>
      <c r="AG77" s="77">
        <v>0</v>
      </c>
      <c r="AH77" s="77">
        <v>0</v>
      </c>
      <c r="AI77" s="77">
        <v>0</v>
      </c>
      <c r="AJ77" s="77">
        <v>0</v>
      </c>
      <c r="AK77" s="77">
        <v>0</v>
      </c>
      <c r="AL77" s="77">
        <v>0</v>
      </c>
      <c r="AM77" s="77">
        <v>0</v>
      </c>
      <c r="AN77" s="77">
        <v>0</v>
      </c>
      <c r="AO77" s="77">
        <v>3.0059999999999998</v>
      </c>
      <c r="AP77" s="77">
        <v>3.024</v>
      </c>
    </row>
    <row r="78" spans="1:42" s="28" customFormat="1" x14ac:dyDescent="0.2">
      <c r="A78" s="82" t="s">
        <v>49</v>
      </c>
      <c r="B78" s="17">
        <v>12.661</v>
      </c>
      <c r="C78" s="17">
        <v>13.837999999999999</v>
      </c>
      <c r="D78" s="17">
        <v>12.866</v>
      </c>
      <c r="E78" s="17">
        <v>13.96</v>
      </c>
      <c r="F78" s="17">
        <v>15.64</v>
      </c>
      <c r="G78" s="17">
        <v>15.311</v>
      </c>
      <c r="H78" s="17">
        <v>14.019</v>
      </c>
      <c r="I78" s="17">
        <v>13.378</v>
      </c>
      <c r="J78" s="17">
        <v>14.525</v>
      </c>
      <c r="K78" s="17">
        <v>17.401</v>
      </c>
      <c r="L78" s="17">
        <v>18.401</v>
      </c>
      <c r="M78" s="17">
        <v>15.003</v>
      </c>
      <c r="N78" s="17">
        <v>16.989000000000001</v>
      </c>
      <c r="O78" s="17">
        <v>20.594000000000001</v>
      </c>
      <c r="P78" s="17">
        <v>18.058</v>
      </c>
      <c r="Q78" s="17">
        <v>17.068999999999999</v>
      </c>
      <c r="R78" s="17">
        <v>15.409000000000001</v>
      </c>
      <c r="S78" s="17">
        <v>17.170999999999999</v>
      </c>
      <c r="T78" s="17">
        <v>17.216000000000001</v>
      </c>
      <c r="U78" s="17">
        <v>19.736000000000001</v>
      </c>
      <c r="V78" s="17">
        <v>20.695</v>
      </c>
      <c r="W78" s="17">
        <v>26.965</v>
      </c>
      <c r="X78" s="17">
        <v>37.436</v>
      </c>
      <c r="Y78" s="17">
        <v>36.338000000000001</v>
      </c>
      <c r="Z78" s="17">
        <v>31.765999999999998</v>
      </c>
      <c r="AA78" s="17">
        <v>36.783999999999999</v>
      </c>
      <c r="AB78" s="17">
        <v>35.762</v>
      </c>
      <c r="AC78" s="17">
        <v>35.911000000000001</v>
      </c>
      <c r="AD78" s="17">
        <v>48.555999999999997</v>
      </c>
      <c r="AE78" s="17">
        <v>52.784999999999997</v>
      </c>
      <c r="AF78" s="17">
        <v>45.734000000000002</v>
      </c>
      <c r="AG78" s="17">
        <v>43.878</v>
      </c>
      <c r="AH78" s="17">
        <v>45.47</v>
      </c>
      <c r="AI78" s="17">
        <v>55.957999999999998</v>
      </c>
      <c r="AJ78" s="17">
        <v>51.6</v>
      </c>
      <c r="AK78" s="17">
        <v>43.366999999999997</v>
      </c>
      <c r="AL78" s="17">
        <v>41.933999999999997</v>
      </c>
      <c r="AM78" s="17">
        <v>53.518000000000001</v>
      </c>
      <c r="AN78" s="17">
        <v>46.475000000000001</v>
      </c>
      <c r="AO78" s="17">
        <v>42.639000000000003</v>
      </c>
      <c r="AP78" s="17">
        <v>44.545000000000002</v>
      </c>
    </row>
    <row r="79" spans="1:42" s="23" customFormat="1" x14ac:dyDescent="0.2">
      <c r="A79" s="86"/>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77"/>
      <c r="AG79" s="77"/>
      <c r="AH79" s="77"/>
      <c r="AI79" s="77"/>
      <c r="AJ79" s="77"/>
      <c r="AK79" s="77"/>
      <c r="AL79" s="77"/>
      <c r="AM79" s="77"/>
      <c r="AN79" s="77"/>
      <c r="AO79" s="77"/>
      <c r="AP79" s="77"/>
    </row>
    <row r="80" spans="1:42" s="26" customFormat="1" x14ac:dyDescent="0.2">
      <c r="A80" s="75" t="s">
        <v>58</v>
      </c>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row>
    <row r="81" spans="1:42" s="23" customFormat="1" x14ac:dyDescent="0.2">
      <c r="A81" s="76" t="s">
        <v>0</v>
      </c>
      <c r="B81" s="77">
        <v>397.32900000000001</v>
      </c>
      <c r="C81" s="77">
        <v>422.37</v>
      </c>
      <c r="D81" s="77">
        <v>442.09499999999997</v>
      </c>
      <c r="E81" s="77">
        <v>449.709</v>
      </c>
      <c r="F81" s="77">
        <v>454.15100000000007</v>
      </c>
      <c r="G81" s="77">
        <v>479.09400000000005</v>
      </c>
      <c r="H81" s="77">
        <v>506.67199999999997</v>
      </c>
      <c r="I81" s="77">
        <v>516.89400000000001</v>
      </c>
      <c r="J81" s="77">
        <v>530.64800000000002</v>
      </c>
      <c r="K81" s="77">
        <v>555.82999999999993</v>
      </c>
      <c r="L81" s="77">
        <v>585.851</v>
      </c>
      <c r="M81" s="77">
        <v>598.87800000000004</v>
      </c>
      <c r="N81" s="77">
        <v>599.42600000000004</v>
      </c>
      <c r="O81" s="77">
        <v>648.38699999999994</v>
      </c>
      <c r="P81" s="77">
        <v>685.38499999999999</v>
      </c>
      <c r="Q81" s="77">
        <v>683.09299999999996</v>
      </c>
      <c r="R81" s="77">
        <v>700.65300000000002</v>
      </c>
      <c r="S81" s="77">
        <v>706.49899999999991</v>
      </c>
      <c r="T81" s="77">
        <v>748.31500000000005</v>
      </c>
      <c r="U81" s="77">
        <v>763.68500000000006</v>
      </c>
      <c r="V81" s="77">
        <v>773.05600000000004</v>
      </c>
      <c r="W81" s="77">
        <v>763.43100000000004</v>
      </c>
      <c r="X81" s="77">
        <v>798.79000000000008</v>
      </c>
      <c r="Y81" s="77">
        <v>789.54200000000003</v>
      </c>
      <c r="Z81" s="77">
        <v>792.58399999999995</v>
      </c>
      <c r="AA81" s="77">
        <v>841.49900000000002</v>
      </c>
      <c r="AB81" s="77">
        <v>894.24199999999985</v>
      </c>
      <c r="AC81" s="77">
        <v>902.41800000000001</v>
      </c>
      <c r="AD81" s="77">
        <v>912.69999999999993</v>
      </c>
      <c r="AE81" s="77">
        <v>971.71899999999994</v>
      </c>
      <c r="AF81" s="77">
        <v>1008.261</v>
      </c>
      <c r="AG81" s="77">
        <v>1007.886</v>
      </c>
      <c r="AH81" s="77">
        <v>981.17399999999998</v>
      </c>
      <c r="AI81" s="77">
        <v>1039.038</v>
      </c>
      <c r="AJ81" s="77">
        <v>1138.2539999999999</v>
      </c>
      <c r="AK81" s="77">
        <v>1168.1090000000002</v>
      </c>
      <c r="AL81" s="77">
        <v>1169.9270000000001</v>
      </c>
      <c r="AM81" s="77">
        <v>1237.7619999999999</v>
      </c>
      <c r="AN81" s="77">
        <v>1318.9170000000001</v>
      </c>
      <c r="AO81" s="77">
        <v>1332.973</v>
      </c>
      <c r="AP81" s="77">
        <v>1350.9809999999998</v>
      </c>
    </row>
    <row r="82" spans="1:42" s="24" customFormat="1" x14ac:dyDescent="0.2">
      <c r="A82" s="78" t="s">
        <v>47</v>
      </c>
      <c r="B82" s="79">
        <v>313.041</v>
      </c>
      <c r="C82" s="79">
        <v>324.84500000000003</v>
      </c>
      <c r="D82" s="79">
        <v>335.93799999999999</v>
      </c>
      <c r="E82" s="79">
        <v>346.30399999999997</v>
      </c>
      <c r="F82" s="79">
        <v>350.66500000000002</v>
      </c>
      <c r="G82" s="79">
        <v>363.33100000000002</v>
      </c>
      <c r="H82" s="79">
        <v>374.32799999999997</v>
      </c>
      <c r="I82" s="79">
        <v>390.97800000000001</v>
      </c>
      <c r="J82" s="79">
        <v>399.24400000000003</v>
      </c>
      <c r="K82" s="79">
        <v>410.99599999999998</v>
      </c>
      <c r="L82" s="79">
        <v>421.00300000000004</v>
      </c>
      <c r="M82" s="79">
        <v>435.51300000000003</v>
      </c>
      <c r="N82" s="79">
        <v>440.24900000000002</v>
      </c>
      <c r="O82" s="79">
        <v>459.89</v>
      </c>
      <c r="P82" s="79">
        <v>476.54600000000005</v>
      </c>
      <c r="Q82" s="79">
        <v>479.16699999999997</v>
      </c>
      <c r="R82" s="79">
        <v>493.77099999999996</v>
      </c>
      <c r="S82" s="79">
        <v>503.798</v>
      </c>
      <c r="T82" s="79">
        <v>540.92500000000007</v>
      </c>
      <c r="U82" s="79">
        <v>558.83900000000006</v>
      </c>
      <c r="V82" s="79">
        <v>562.84400000000005</v>
      </c>
      <c r="W82" s="79">
        <v>577.46600000000001</v>
      </c>
      <c r="X82" s="79">
        <v>603.71100000000001</v>
      </c>
      <c r="Y82" s="79">
        <v>603.61400000000003</v>
      </c>
      <c r="Z82" s="79">
        <v>603.11799999999994</v>
      </c>
      <c r="AA82" s="79">
        <v>624.26800000000003</v>
      </c>
      <c r="AB82" s="79">
        <v>648.40099999999995</v>
      </c>
      <c r="AC82" s="79">
        <v>660.41700000000003</v>
      </c>
      <c r="AD82" s="79">
        <v>658.24199999999996</v>
      </c>
      <c r="AE82" s="79">
        <v>685.58399999999995</v>
      </c>
      <c r="AF82" s="79">
        <v>702.66499999999996</v>
      </c>
      <c r="AG82" s="79">
        <v>718.55899999999997</v>
      </c>
      <c r="AH82" s="79">
        <v>719.83299999999997</v>
      </c>
      <c r="AI82" s="79">
        <v>742.41100000000006</v>
      </c>
      <c r="AJ82" s="79">
        <v>801.20100000000002</v>
      </c>
      <c r="AK82" s="79">
        <v>836.3130000000001</v>
      </c>
      <c r="AL82" s="79">
        <v>839.05200000000002</v>
      </c>
      <c r="AM82" s="79">
        <v>879.14699999999993</v>
      </c>
      <c r="AN82" s="79">
        <v>926.02499999999998</v>
      </c>
      <c r="AO82" s="79">
        <v>937.53</v>
      </c>
      <c r="AP82" s="79">
        <v>943.4369999999999</v>
      </c>
    </row>
    <row r="83" spans="1:42" s="23" customFormat="1" x14ac:dyDescent="0.2">
      <c r="A83" s="81" t="s">
        <v>48</v>
      </c>
      <c r="B83" s="77">
        <v>131.24799999999999</v>
      </c>
      <c r="C83" s="77">
        <v>140.18600000000001</v>
      </c>
      <c r="D83" s="77">
        <v>137.446</v>
      </c>
      <c r="E83" s="77">
        <v>135.69800000000001</v>
      </c>
      <c r="F83" s="77">
        <v>133.09200000000001</v>
      </c>
      <c r="G83" s="77">
        <v>134.00299999999999</v>
      </c>
      <c r="H83" s="77">
        <v>129.97900000000001</v>
      </c>
      <c r="I83" s="77">
        <v>127.486</v>
      </c>
      <c r="J83" s="77">
        <v>123.285</v>
      </c>
      <c r="K83" s="77">
        <v>130.49799999999999</v>
      </c>
      <c r="L83" s="77">
        <v>126.90300000000001</v>
      </c>
      <c r="M83" s="77">
        <v>125.965</v>
      </c>
      <c r="N83" s="77">
        <v>124.649</v>
      </c>
      <c r="O83" s="77">
        <v>129.101</v>
      </c>
      <c r="P83" s="77">
        <v>128.994</v>
      </c>
      <c r="Q83" s="77">
        <v>127.587</v>
      </c>
      <c r="R83" s="77">
        <v>126.854</v>
      </c>
      <c r="S83" s="77">
        <v>124.688</v>
      </c>
      <c r="T83" s="77">
        <v>121.955</v>
      </c>
      <c r="U83" s="77">
        <v>119.669</v>
      </c>
      <c r="V83" s="77">
        <v>116.51</v>
      </c>
      <c r="W83" s="77">
        <v>102.59699999999999</v>
      </c>
      <c r="X83" s="77">
        <v>100.374</v>
      </c>
      <c r="Y83" s="77">
        <v>96.632000000000005</v>
      </c>
      <c r="Z83" s="77">
        <v>137.81200000000001</v>
      </c>
      <c r="AA83" s="77">
        <v>152.73500000000001</v>
      </c>
      <c r="AB83" s="77">
        <v>160.773</v>
      </c>
      <c r="AC83" s="77">
        <v>159.16300000000001</v>
      </c>
      <c r="AD83" s="77">
        <v>160.77199999999999</v>
      </c>
      <c r="AE83" s="77">
        <v>190.48</v>
      </c>
      <c r="AF83" s="77">
        <v>190.96299999999999</v>
      </c>
      <c r="AG83" s="77">
        <v>198.25899999999999</v>
      </c>
      <c r="AH83" s="77">
        <v>209.41</v>
      </c>
      <c r="AI83" s="77">
        <v>254.62</v>
      </c>
      <c r="AJ83" s="77">
        <v>285.26400000000001</v>
      </c>
      <c r="AK83" s="77">
        <v>311.416</v>
      </c>
      <c r="AL83" s="77">
        <v>335.06700000000001</v>
      </c>
      <c r="AM83" s="77">
        <v>353.99700000000001</v>
      </c>
      <c r="AN83" s="77">
        <v>371.03800000000001</v>
      </c>
      <c r="AO83" s="77">
        <v>367.59899999999999</v>
      </c>
      <c r="AP83" s="77">
        <v>365.52699999999999</v>
      </c>
    </row>
    <row r="84" spans="1:42" s="23" customFormat="1" x14ac:dyDescent="0.2">
      <c r="A84" s="81" t="s">
        <v>49</v>
      </c>
      <c r="B84" s="77">
        <v>181.79300000000001</v>
      </c>
      <c r="C84" s="77">
        <v>184.65899999999999</v>
      </c>
      <c r="D84" s="77">
        <v>198.49199999999999</v>
      </c>
      <c r="E84" s="77">
        <v>210.60599999999999</v>
      </c>
      <c r="F84" s="77">
        <v>217.57300000000001</v>
      </c>
      <c r="G84" s="77">
        <v>229.328</v>
      </c>
      <c r="H84" s="77">
        <v>244.34899999999999</v>
      </c>
      <c r="I84" s="77">
        <v>263.49200000000002</v>
      </c>
      <c r="J84" s="77">
        <v>275.959</v>
      </c>
      <c r="K84" s="77">
        <v>280.49799999999999</v>
      </c>
      <c r="L84" s="77">
        <v>294.10000000000002</v>
      </c>
      <c r="M84" s="77">
        <v>309.548</v>
      </c>
      <c r="N84" s="77">
        <v>315.60000000000002</v>
      </c>
      <c r="O84" s="77">
        <v>330.78899999999999</v>
      </c>
      <c r="P84" s="77">
        <v>347.55200000000002</v>
      </c>
      <c r="Q84" s="77">
        <v>351.58</v>
      </c>
      <c r="R84" s="77">
        <v>366.91699999999997</v>
      </c>
      <c r="S84" s="77">
        <v>379.11</v>
      </c>
      <c r="T84" s="77">
        <v>418.97</v>
      </c>
      <c r="U84" s="77">
        <v>439.17</v>
      </c>
      <c r="V84" s="77">
        <v>446.334</v>
      </c>
      <c r="W84" s="77">
        <v>474.86900000000003</v>
      </c>
      <c r="X84" s="77">
        <v>503.33699999999999</v>
      </c>
      <c r="Y84" s="77">
        <v>506.98200000000003</v>
      </c>
      <c r="Z84" s="77">
        <v>465.30599999999998</v>
      </c>
      <c r="AA84" s="77">
        <v>471.53300000000002</v>
      </c>
      <c r="AB84" s="77">
        <v>487.62799999999999</v>
      </c>
      <c r="AC84" s="77">
        <v>501.25400000000002</v>
      </c>
      <c r="AD84" s="77">
        <v>497.47</v>
      </c>
      <c r="AE84" s="77">
        <v>495.10399999999998</v>
      </c>
      <c r="AF84" s="77">
        <v>511.702</v>
      </c>
      <c r="AG84" s="77">
        <v>520.29999999999995</v>
      </c>
      <c r="AH84" s="77">
        <v>510.423</v>
      </c>
      <c r="AI84" s="77">
        <v>487.791</v>
      </c>
      <c r="AJ84" s="77">
        <v>515.93700000000001</v>
      </c>
      <c r="AK84" s="77">
        <v>524.89700000000005</v>
      </c>
      <c r="AL84" s="77">
        <v>503.98500000000001</v>
      </c>
      <c r="AM84" s="77">
        <v>525.15</v>
      </c>
      <c r="AN84" s="77">
        <v>554.98699999999997</v>
      </c>
      <c r="AO84" s="77">
        <v>569.93100000000004</v>
      </c>
      <c r="AP84" s="77">
        <v>577.91</v>
      </c>
    </row>
    <row r="85" spans="1:42" s="24" customFormat="1" x14ac:dyDescent="0.2">
      <c r="A85" s="78" t="s">
        <v>50</v>
      </c>
      <c r="B85" s="79">
        <v>80.338999999999999</v>
      </c>
      <c r="C85" s="79">
        <v>94.084999999999994</v>
      </c>
      <c r="D85" s="79">
        <v>101.93599999999999</v>
      </c>
      <c r="E85" s="79">
        <v>96.644000000000005</v>
      </c>
      <c r="F85" s="79">
        <v>95.058999999999997</v>
      </c>
      <c r="G85" s="79">
        <v>105.879</v>
      </c>
      <c r="H85" s="79">
        <v>122.98099999999999</v>
      </c>
      <c r="I85" s="79">
        <v>114.309</v>
      </c>
      <c r="J85" s="79">
        <v>120.73699999999999</v>
      </c>
      <c r="K85" s="79">
        <v>134.66</v>
      </c>
      <c r="L85" s="79">
        <v>154.828</v>
      </c>
      <c r="M85" s="79">
        <v>153.429</v>
      </c>
      <c r="N85" s="79">
        <v>147.274</v>
      </c>
      <c r="O85" s="79">
        <v>175.136</v>
      </c>
      <c r="P85" s="79">
        <v>196.81800000000001</v>
      </c>
      <c r="Q85" s="79">
        <v>192.19900000000001</v>
      </c>
      <c r="R85" s="79">
        <v>192.48500000000001</v>
      </c>
      <c r="S85" s="79">
        <v>188.589</v>
      </c>
      <c r="T85" s="79">
        <v>196.47499999999999</v>
      </c>
      <c r="U85" s="79">
        <v>193.655</v>
      </c>
      <c r="V85" s="79">
        <v>199.398</v>
      </c>
      <c r="W85" s="79">
        <v>175.50300000000001</v>
      </c>
      <c r="X85" s="79">
        <v>183.57600000000002</v>
      </c>
      <c r="Y85" s="79">
        <v>172.73500000000001</v>
      </c>
      <c r="Z85" s="79">
        <v>177.00400000000002</v>
      </c>
      <c r="AA85" s="79">
        <v>203.74699999999999</v>
      </c>
      <c r="AB85" s="79">
        <v>233.57499999999999</v>
      </c>
      <c r="AC85" s="79">
        <v>229.06399999999999</v>
      </c>
      <c r="AD85" s="79">
        <v>232.34800000000001</v>
      </c>
      <c r="AE85" s="79">
        <v>255.56700000000001</v>
      </c>
      <c r="AF85" s="79">
        <v>276.74699999999996</v>
      </c>
      <c r="AG85" s="79">
        <v>275.51499999999999</v>
      </c>
      <c r="AH85" s="79">
        <v>248.04300000000001</v>
      </c>
      <c r="AI85" s="79">
        <v>279.089</v>
      </c>
      <c r="AJ85" s="79">
        <v>317.47399999999999</v>
      </c>
      <c r="AK85" s="79">
        <v>311.94900000000001</v>
      </c>
      <c r="AL85" s="79">
        <v>311.73199999999997</v>
      </c>
      <c r="AM85" s="79">
        <v>338.64300000000003</v>
      </c>
      <c r="AN85" s="79">
        <v>373.55600000000004</v>
      </c>
      <c r="AO85" s="79">
        <v>373.84799999999996</v>
      </c>
      <c r="AP85" s="79">
        <v>384.69799999999998</v>
      </c>
    </row>
    <row r="86" spans="1:42" s="23" customFormat="1" x14ac:dyDescent="0.2">
      <c r="A86" s="81" t="s">
        <v>48</v>
      </c>
      <c r="B86" s="77">
        <v>20.443000000000001</v>
      </c>
      <c r="C86" s="77">
        <v>24.27</v>
      </c>
      <c r="D86" s="77">
        <v>21.472999999999999</v>
      </c>
      <c r="E86" s="77">
        <v>21.902999999999999</v>
      </c>
      <c r="F86" s="77">
        <v>21.077000000000002</v>
      </c>
      <c r="G86" s="77">
        <v>30.478999999999999</v>
      </c>
      <c r="H86" s="77">
        <v>34.156999999999996</v>
      </c>
      <c r="I86" s="77">
        <v>33.048000000000002</v>
      </c>
      <c r="J86" s="77">
        <v>33.493000000000002</v>
      </c>
      <c r="K86" s="77">
        <v>35.634</v>
      </c>
      <c r="L86" s="77">
        <v>49.622</v>
      </c>
      <c r="M86" s="77">
        <v>49.247</v>
      </c>
      <c r="N86" s="77">
        <v>50.927999999999997</v>
      </c>
      <c r="O86" s="77">
        <v>55.639000000000003</v>
      </c>
      <c r="P86" s="77">
        <v>54.401000000000003</v>
      </c>
      <c r="Q86" s="77">
        <v>54.805999999999997</v>
      </c>
      <c r="R86" s="77">
        <v>54.988</v>
      </c>
      <c r="S86" s="77">
        <v>49.588000000000001</v>
      </c>
      <c r="T86" s="77">
        <v>39.972000000000001</v>
      </c>
      <c r="U86" s="77">
        <v>39.673000000000002</v>
      </c>
      <c r="V86" s="77">
        <v>36.97</v>
      </c>
      <c r="W86" s="77">
        <v>16.065999999999999</v>
      </c>
      <c r="X86" s="77">
        <v>15.996</v>
      </c>
      <c r="Y86" s="77">
        <v>15.863</v>
      </c>
      <c r="Z86" s="77">
        <v>15.628</v>
      </c>
      <c r="AA86" s="77">
        <v>25.361000000000001</v>
      </c>
      <c r="AB86" s="77">
        <v>62.054000000000002</v>
      </c>
      <c r="AC86" s="77">
        <v>62.671999999999997</v>
      </c>
      <c r="AD86" s="77">
        <v>62.186</v>
      </c>
      <c r="AE86" s="77">
        <v>69.427999999999997</v>
      </c>
      <c r="AF86" s="77">
        <v>70.986999999999995</v>
      </c>
      <c r="AG86" s="77">
        <v>88.617999999999995</v>
      </c>
      <c r="AH86" s="77">
        <v>89.692999999999998</v>
      </c>
      <c r="AI86" s="77">
        <v>108.042</v>
      </c>
      <c r="AJ86" s="77">
        <v>125.47499999999999</v>
      </c>
      <c r="AK86" s="77">
        <v>123.58</v>
      </c>
      <c r="AL86" s="77">
        <v>137.87799999999999</v>
      </c>
      <c r="AM86" s="77">
        <v>141.65600000000001</v>
      </c>
      <c r="AN86" s="77">
        <v>162.24</v>
      </c>
      <c r="AO86" s="77">
        <v>173.78899999999999</v>
      </c>
      <c r="AP86" s="77">
        <v>181.935</v>
      </c>
    </row>
    <row r="87" spans="1:42" s="23" customFormat="1" x14ac:dyDescent="0.2">
      <c r="A87" s="81" t="s">
        <v>49</v>
      </c>
      <c r="B87" s="77">
        <v>59.896000000000001</v>
      </c>
      <c r="C87" s="77">
        <v>69.814999999999998</v>
      </c>
      <c r="D87" s="77">
        <v>80.462999999999994</v>
      </c>
      <c r="E87" s="77">
        <v>74.741</v>
      </c>
      <c r="F87" s="77">
        <v>73.981999999999999</v>
      </c>
      <c r="G87" s="77">
        <v>75.400000000000006</v>
      </c>
      <c r="H87" s="77">
        <v>88.823999999999998</v>
      </c>
      <c r="I87" s="77">
        <v>81.260999999999996</v>
      </c>
      <c r="J87" s="77">
        <v>87.244</v>
      </c>
      <c r="K87" s="77">
        <v>99.025999999999996</v>
      </c>
      <c r="L87" s="77">
        <v>105.206</v>
      </c>
      <c r="M87" s="77">
        <v>104.182</v>
      </c>
      <c r="N87" s="77">
        <v>96.346000000000004</v>
      </c>
      <c r="O87" s="77">
        <v>119.497</v>
      </c>
      <c r="P87" s="77">
        <v>142.417</v>
      </c>
      <c r="Q87" s="77">
        <v>137.393</v>
      </c>
      <c r="R87" s="77">
        <v>137.49700000000001</v>
      </c>
      <c r="S87" s="77">
        <v>139.001</v>
      </c>
      <c r="T87" s="77">
        <v>156.50299999999999</v>
      </c>
      <c r="U87" s="77">
        <v>153.982</v>
      </c>
      <c r="V87" s="77">
        <v>162.428</v>
      </c>
      <c r="W87" s="77">
        <v>159.43700000000001</v>
      </c>
      <c r="X87" s="77">
        <v>167.58</v>
      </c>
      <c r="Y87" s="77">
        <v>156.87200000000001</v>
      </c>
      <c r="Z87" s="77">
        <v>161.376</v>
      </c>
      <c r="AA87" s="77">
        <v>178.386</v>
      </c>
      <c r="AB87" s="77">
        <v>171.52099999999999</v>
      </c>
      <c r="AC87" s="77">
        <v>166.392</v>
      </c>
      <c r="AD87" s="77">
        <v>170.16200000000001</v>
      </c>
      <c r="AE87" s="77">
        <v>186.13900000000001</v>
      </c>
      <c r="AF87" s="77">
        <v>205.76</v>
      </c>
      <c r="AG87" s="77">
        <v>186.89699999999999</v>
      </c>
      <c r="AH87" s="77">
        <v>158.35</v>
      </c>
      <c r="AI87" s="77">
        <v>171.047</v>
      </c>
      <c r="AJ87" s="77">
        <v>191.999</v>
      </c>
      <c r="AK87" s="77">
        <v>188.369</v>
      </c>
      <c r="AL87" s="77">
        <v>173.85400000000001</v>
      </c>
      <c r="AM87" s="77">
        <v>196.98699999999999</v>
      </c>
      <c r="AN87" s="77">
        <v>211.316</v>
      </c>
      <c r="AO87" s="77">
        <v>200.059</v>
      </c>
      <c r="AP87" s="77">
        <v>202.76300000000001</v>
      </c>
    </row>
    <row r="88" spans="1:42" s="24" customFormat="1" x14ac:dyDescent="0.2">
      <c r="A88" s="78" t="s">
        <v>51</v>
      </c>
      <c r="B88" s="79">
        <v>3.9489999999999998</v>
      </c>
      <c r="C88" s="79">
        <v>3.44</v>
      </c>
      <c r="D88" s="79">
        <v>4.2210000000000001</v>
      </c>
      <c r="E88" s="79">
        <v>6.7610000000000001</v>
      </c>
      <c r="F88" s="79">
        <v>8.4269999999999996</v>
      </c>
      <c r="G88" s="79">
        <v>9.8840000000000003</v>
      </c>
      <c r="H88" s="79">
        <v>9.3629999999999995</v>
      </c>
      <c r="I88" s="79">
        <v>11.606999999999999</v>
      </c>
      <c r="J88" s="79">
        <v>10.667000000000002</v>
      </c>
      <c r="K88" s="79">
        <v>10.173999999999999</v>
      </c>
      <c r="L88" s="79">
        <v>10.02</v>
      </c>
      <c r="M88" s="79">
        <v>9.9359999999999999</v>
      </c>
      <c r="N88" s="79">
        <v>11.903</v>
      </c>
      <c r="O88" s="79">
        <v>13.361000000000001</v>
      </c>
      <c r="P88" s="79">
        <v>12.021000000000001</v>
      </c>
      <c r="Q88" s="79">
        <v>11.727</v>
      </c>
      <c r="R88" s="79">
        <v>14.396999999999998</v>
      </c>
      <c r="S88" s="79">
        <v>14.112000000000002</v>
      </c>
      <c r="T88" s="79">
        <v>10.914999999999999</v>
      </c>
      <c r="U88" s="79">
        <v>11.190999999999999</v>
      </c>
      <c r="V88" s="79">
        <v>10.814</v>
      </c>
      <c r="W88" s="79">
        <v>10.462</v>
      </c>
      <c r="X88" s="79">
        <v>11.503</v>
      </c>
      <c r="Y88" s="79">
        <v>13.193</v>
      </c>
      <c r="Z88" s="79">
        <v>12.462</v>
      </c>
      <c r="AA88" s="79">
        <v>13.484</v>
      </c>
      <c r="AB88" s="79">
        <v>12.266</v>
      </c>
      <c r="AC88" s="79">
        <v>12.936999999999999</v>
      </c>
      <c r="AD88" s="79">
        <v>22.11</v>
      </c>
      <c r="AE88" s="79">
        <v>30.567999999999998</v>
      </c>
      <c r="AF88" s="79">
        <v>28.849</v>
      </c>
      <c r="AG88" s="79">
        <v>13.811999999999999</v>
      </c>
      <c r="AH88" s="79">
        <v>13.298</v>
      </c>
      <c r="AI88" s="79">
        <v>17.538</v>
      </c>
      <c r="AJ88" s="79">
        <v>19.579000000000001</v>
      </c>
      <c r="AK88" s="79">
        <v>19.847000000000001</v>
      </c>
      <c r="AL88" s="79">
        <v>19.143000000000001</v>
      </c>
      <c r="AM88" s="79">
        <v>19.972000000000001</v>
      </c>
      <c r="AN88" s="79">
        <v>19.335999999999999</v>
      </c>
      <c r="AO88" s="79">
        <v>21.594999999999999</v>
      </c>
      <c r="AP88" s="79">
        <v>22.846</v>
      </c>
    </row>
    <row r="89" spans="1:42" s="23" customFormat="1" x14ac:dyDescent="0.2">
      <c r="A89" s="81" t="s">
        <v>48</v>
      </c>
      <c r="B89" s="77">
        <v>0</v>
      </c>
      <c r="C89" s="77">
        <v>0</v>
      </c>
      <c r="D89" s="77">
        <v>0</v>
      </c>
      <c r="E89" s="77">
        <v>2</v>
      </c>
      <c r="F89" s="77">
        <v>3.0070000000000001</v>
      </c>
      <c r="G89" s="77">
        <v>3.0139999999999998</v>
      </c>
      <c r="H89" s="77">
        <v>3.0209999999999999</v>
      </c>
      <c r="I89" s="77">
        <v>5.0289999999999999</v>
      </c>
      <c r="J89" s="77">
        <v>5.0460000000000003</v>
      </c>
      <c r="K89" s="77">
        <v>5.0640000000000001</v>
      </c>
      <c r="L89" s="77">
        <v>5.0819999999999999</v>
      </c>
      <c r="M89" s="77">
        <v>5.0990000000000002</v>
      </c>
      <c r="N89" s="77">
        <v>4.0970000000000004</v>
      </c>
      <c r="O89" s="77">
        <v>4.1120000000000001</v>
      </c>
      <c r="P89" s="77">
        <v>4.1269999999999998</v>
      </c>
      <c r="Q89" s="77">
        <v>4.1420000000000003</v>
      </c>
      <c r="R89" s="77">
        <v>4.4020000000000001</v>
      </c>
      <c r="S89" s="77">
        <v>5.0140000000000002</v>
      </c>
      <c r="T89" s="77">
        <v>5.0259999999999998</v>
      </c>
      <c r="U89" s="77">
        <v>5.0369999999999999</v>
      </c>
      <c r="V89" s="77">
        <v>4.7969999999999997</v>
      </c>
      <c r="W89" s="77">
        <v>4.2039999999999997</v>
      </c>
      <c r="X89" s="77">
        <v>4.2140000000000004</v>
      </c>
      <c r="Y89" s="77">
        <v>4.2240000000000002</v>
      </c>
      <c r="Z89" s="77">
        <v>4.2350000000000003</v>
      </c>
      <c r="AA89" s="77">
        <v>4.2469999999999999</v>
      </c>
      <c r="AB89" s="77">
        <v>4.2590000000000003</v>
      </c>
      <c r="AC89" s="77">
        <v>4.2699999999999996</v>
      </c>
      <c r="AD89" s="77">
        <v>4.282</v>
      </c>
      <c r="AE89" s="77">
        <v>4.2930000000000001</v>
      </c>
      <c r="AF89" s="77">
        <v>7.319</v>
      </c>
      <c r="AG89" s="77">
        <v>3.032</v>
      </c>
      <c r="AH89" s="77">
        <v>7.3019999999999996</v>
      </c>
      <c r="AI89" s="77">
        <v>11.35</v>
      </c>
      <c r="AJ89" s="77">
        <v>13.372</v>
      </c>
      <c r="AK89" s="77">
        <v>13.436999999999999</v>
      </c>
      <c r="AL89" s="77">
        <v>13.579000000000001</v>
      </c>
      <c r="AM89" s="77">
        <v>13.680999999999999</v>
      </c>
      <c r="AN89" s="77">
        <v>14.715</v>
      </c>
      <c r="AO89" s="77">
        <v>14.829000000000001</v>
      </c>
      <c r="AP89" s="77">
        <v>13.718999999999999</v>
      </c>
    </row>
    <row r="90" spans="1:42" s="23" customFormat="1" x14ac:dyDescent="0.2">
      <c r="A90" s="82" t="s">
        <v>49</v>
      </c>
      <c r="B90" s="17">
        <v>3.9489999999999998</v>
      </c>
      <c r="C90" s="17">
        <v>3.44</v>
      </c>
      <c r="D90" s="17">
        <v>4.2210000000000001</v>
      </c>
      <c r="E90" s="17">
        <v>4.7610000000000001</v>
      </c>
      <c r="F90" s="17">
        <v>5.42</v>
      </c>
      <c r="G90" s="17">
        <v>6.87</v>
      </c>
      <c r="H90" s="17">
        <v>6.3419999999999996</v>
      </c>
      <c r="I90" s="17">
        <v>6.5780000000000003</v>
      </c>
      <c r="J90" s="17">
        <v>5.6210000000000004</v>
      </c>
      <c r="K90" s="17">
        <v>5.1100000000000003</v>
      </c>
      <c r="L90" s="17">
        <v>4.9379999999999997</v>
      </c>
      <c r="M90" s="17">
        <v>4.8369999999999997</v>
      </c>
      <c r="N90" s="17">
        <v>7.806</v>
      </c>
      <c r="O90" s="17">
        <v>9.2490000000000006</v>
      </c>
      <c r="P90" s="17">
        <v>7.8940000000000001</v>
      </c>
      <c r="Q90" s="17">
        <v>7.585</v>
      </c>
      <c r="R90" s="17">
        <v>9.9949999999999992</v>
      </c>
      <c r="S90" s="17">
        <v>9.0980000000000008</v>
      </c>
      <c r="T90" s="17">
        <v>5.8890000000000002</v>
      </c>
      <c r="U90" s="17">
        <v>6.1539999999999999</v>
      </c>
      <c r="V90" s="17">
        <v>6.0170000000000003</v>
      </c>
      <c r="W90" s="17">
        <v>6.258</v>
      </c>
      <c r="X90" s="17">
        <v>7.2889999999999997</v>
      </c>
      <c r="Y90" s="17">
        <v>8.9689999999999994</v>
      </c>
      <c r="Z90" s="17">
        <v>8.2270000000000003</v>
      </c>
      <c r="AA90" s="17">
        <v>9.2370000000000001</v>
      </c>
      <c r="AB90" s="17">
        <v>8.0069999999999997</v>
      </c>
      <c r="AC90" s="17">
        <v>8.6669999999999998</v>
      </c>
      <c r="AD90" s="17">
        <v>17.827999999999999</v>
      </c>
      <c r="AE90" s="17">
        <v>26.274999999999999</v>
      </c>
      <c r="AF90" s="17">
        <v>21.53</v>
      </c>
      <c r="AG90" s="17">
        <v>10.78</v>
      </c>
      <c r="AH90" s="17">
        <v>5.9960000000000004</v>
      </c>
      <c r="AI90" s="17">
        <v>6.1879999999999997</v>
      </c>
      <c r="AJ90" s="17">
        <v>6.2069999999999999</v>
      </c>
      <c r="AK90" s="17">
        <v>6.41</v>
      </c>
      <c r="AL90" s="17">
        <v>5.5640000000000001</v>
      </c>
      <c r="AM90" s="17">
        <v>6.2910000000000004</v>
      </c>
      <c r="AN90" s="17">
        <v>4.6210000000000004</v>
      </c>
      <c r="AO90" s="17">
        <v>6.766</v>
      </c>
      <c r="AP90" s="17">
        <v>9.1270000000000007</v>
      </c>
    </row>
    <row r="91" spans="1:42" s="23" customFormat="1" x14ac:dyDescent="0.2">
      <c r="A91" s="83"/>
      <c r="B91" s="19"/>
      <c r="C91" s="19"/>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row>
    <row r="92" spans="1:42" s="26" customFormat="1" x14ac:dyDescent="0.2">
      <c r="A92" s="75" t="s">
        <v>59</v>
      </c>
      <c r="B92" s="21"/>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row>
    <row r="93" spans="1:42" s="23" customFormat="1" x14ac:dyDescent="0.2">
      <c r="A93" s="76" t="s">
        <v>0</v>
      </c>
      <c r="B93" s="77">
        <v>174.21700000000001</v>
      </c>
      <c r="C93" s="77">
        <v>177.559</v>
      </c>
      <c r="D93" s="77">
        <v>182.666</v>
      </c>
      <c r="E93" s="77">
        <v>212.33800000000002</v>
      </c>
      <c r="F93" s="77">
        <v>203.76900000000001</v>
      </c>
      <c r="G93" s="77">
        <v>206.374</v>
      </c>
      <c r="H93" s="77">
        <v>249.56899999999999</v>
      </c>
      <c r="I93" s="77">
        <v>264.31099999999998</v>
      </c>
      <c r="J93" s="77">
        <v>276.54599999999999</v>
      </c>
      <c r="K93" s="77">
        <v>291.69500000000005</v>
      </c>
      <c r="L93" s="77">
        <v>341.45</v>
      </c>
      <c r="M93" s="77">
        <v>350.45600000000002</v>
      </c>
      <c r="N93" s="77">
        <v>361.74699999999996</v>
      </c>
      <c r="O93" s="77">
        <v>366.45600000000002</v>
      </c>
      <c r="P93" s="77">
        <v>429.01299999999998</v>
      </c>
      <c r="Q93" s="77">
        <v>428.12</v>
      </c>
      <c r="R93" s="77">
        <v>476.61999999999995</v>
      </c>
      <c r="S93" s="77">
        <v>514.56299999999999</v>
      </c>
      <c r="T93" s="77">
        <v>485.91500000000002</v>
      </c>
      <c r="U93" s="77">
        <v>457.68299999999994</v>
      </c>
      <c r="V93" s="77">
        <v>429.59</v>
      </c>
      <c r="W93" s="77">
        <v>424.346</v>
      </c>
      <c r="X93" s="77">
        <v>414.56200000000001</v>
      </c>
      <c r="Y93" s="77">
        <v>368.17400000000004</v>
      </c>
      <c r="AK93" s="77"/>
      <c r="AL93" s="77"/>
    </row>
    <row r="94" spans="1:42" s="24" customFormat="1" x14ac:dyDescent="0.2">
      <c r="A94" s="78" t="s">
        <v>47</v>
      </c>
      <c r="B94" s="79">
        <v>111.89</v>
      </c>
      <c r="C94" s="79">
        <v>112.736</v>
      </c>
      <c r="D94" s="79">
        <v>115.629</v>
      </c>
      <c r="E94" s="79">
        <v>117.20399999999999</v>
      </c>
      <c r="F94" s="79">
        <v>115.887</v>
      </c>
      <c r="G94" s="79">
        <v>122.04499999999999</v>
      </c>
      <c r="H94" s="79">
        <v>144.25399999999999</v>
      </c>
      <c r="I94" s="79">
        <v>154.58600000000001</v>
      </c>
      <c r="J94" s="79">
        <v>157.02799999999999</v>
      </c>
      <c r="K94" s="79">
        <v>164.297</v>
      </c>
      <c r="L94" s="79">
        <v>182.702</v>
      </c>
      <c r="M94" s="79">
        <v>189.76</v>
      </c>
      <c r="N94" s="79">
        <v>199.52299999999997</v>
      </c>
      <c r="O94" s="79">
        <v>208.23699999999999</v>
      </c>
      <c r="P94" s="79">
        <v>249.02099999999999</v>
      </c>
      <c r="Q94" s="79">
        <v>242.23099999999999</v>
      </c>
      <c r="R94" s="79">
        <v>246.14299999999997</v>
      </c>
      <c r="S94" s="79">
        <v>251.81200000000001</v>
      </c>
      <c r="T94" s="79">
        <v>248.59300000000002</v>
      </c>
      <c r="U94" s="79">
        <v>236.99299999999999</v>
      </c>
      <c r="V94" s="79">
        <v>231.40899999999999</v>
      </c>
      <c r="W94" s="79">
        <v>218.911</v>
      </c>
      <c r="X94" s="79">
        <v>214.262</v>
      </c>
      <c r="Y94" s="79">
        <v>192.12900000000002</v>
      </c>
      <c r="AK94" s="79"/>
      <c r="AL94" s="79"/>
    </row>
    <row r="95" spans="1:42" s="23" customFormat="1" x14ac:dyDescent="0.2">
      <c r="A95" s="81" t="s">
        <v>48</v>
      </c>
      <c r="B95" s="77">
        <v>56.018999999999998</v>
      </c>
      <c r="C95" s="77">
        <v>56.109000000000002</v>
      </c>
      <c r="D95" s="77">
        <v>57.036000000000001</v>
      </c>
      <c r="E95" s="77">
        <v>57.48</v>
      </c>
      <c r="F95" s="77">
        <v>58.649000000000001</v>
      </c>
      <c r="G95" s="77">
        <v>58.982999999999997</v>
      </c>
      <c r="H95" s="77">
        <v>87.268000000000001</v>
      </c>
      <c r="I95" s="77">
        <v>94.397999999999996</v>
      </c>
      <c r="J95" s="77">
        <v>94.275999999999996</v>
      </c>
      <c r="K95" s="77">
        <v>96.206999999999994</v>
      </c>
      <c r="L95" s="77">
        <v>118.532</v>
      </c>
      <c r="M95" s="77">
        <v>120.31399999999999</v>
      </c>
      <c r="N95" s="77">
        <v>129.90799999999999</v>
      </c>
      <c r="O95" s="77">
        <v>132.23099999999999</v>
      </c>
      <c r="P95" s="77">
        <v>169.20599999999999</v>
      </c>
      <c r="Q95" s="77">
        <v>146.97999999999999</v>
      </c>
      <c r="R95" s="77">
        <v>145.37299999999999</v>
      </c>
      <c r="S95" s="77">
        <v>147.68100000000001</v>
      </c>
      <c r="T95" s="77">
        <v>135.97800000000001</v>
      </c>
      <c r="U95" s="77">
        <v>122.375</v>
      </c>
      <c r="V95" s="77">
        <v>106.21899999999999</v>
      </c>
      <c r="W95" s="77">
        <v>88.945999999999998</v>
      </c>
      <c r="X95" s="77">
        <v>75.132000000000005</v>
      </c>
      <c r="Y95" s="77">
        <v>52.097999999999999</v>
      </c>
      <c r="AK95" s="77"/>
      <c r="AL95" s="77"/>
    </row>
    <row r="96" spans="1:42" s="23" customFormat="1" x14ac:dyDescent="0.2">
      <c r="A96" s="81" t="s">
        <v>49</v>
      </c>
      <c r="B96" s="77">
        <v>55.871000000000002</v>
      </c>
      <c r="C96" s="77">
        <v>56.627000000000002</v>
      </c>
      <c r="D96" s="77">
        <v>58.593000000000004</v>
      </c>
      <c r="E96" s="77">
        <v>59.723999999999997</v>
      </c>
      <c r="F96" s="77">
        <v>57.238</v>
      </c>
      <c r="G96" s="77">
        <v>63.061999999999998</v>
      </c>
      <c r="H96" s="77">
        <v>56.985999999999997</v>
      </c>
      <c r="I96" s="77">
        <v>60.188000000000002</v>
      </c>
      <c r="J96" s="77">
        <v>62.752000000000002</v>
      </c>
      <c r="K96" s="77">
        <v>68.09</v>
      </c>
      <c r="L96" s="77">
        <v>64.17</v>
      </c>
      <c r="M96" s="77">
        <v>69.445999999999998</v>
      </c>
      <c r="N96" s="77">
        <v>69.614999999999995</v>
      </c>
      <c r="O96" s="77">
        <v>76.006</v>
      </c>
      <c r="P96" s="77">
        <v>79.814999999999998</v>
      </c>
      <c r="Q96" s="77">
        <v>95.251000000000005</v>
      </c>
      <c r="R96" s="77">
        <v>100.77</v>
      </c>
      <c r="S96" s="77">
        <v>104.131</v>
      </c>
      <c r="T96" s="77">
        <v>112.61499999999999</v>
      </c>
      <c r="U96" s="77">
        <v>114.61799999999999</v>
      </c>
      <c r="V96" s="77">
        <v>125.19</v>
      </c>
      <c r="W96" s="77">
        <v>129.965</v>
      </c>
      <c r="X96" s="77">
        <v>139.13</v>
      </c>
      <c r="Y96" s="77">
        <v>140.03100000000001</v>
      </c>
      <c r="AK96" s="77"/>
      <c r="AL96" s="77"/>
    </row>
    <row r="97" spans="1:42" s="24" customFormat="1" x14ac:dyDescent="0.2">
      <c r="A97" s="78" t="s">
        <v>50</v>
      </c>
      <c r="B97" s="79">
        <v>61.677</v>
      </c>
      <c r="C97" s="79">
        <v>64.323999999999998</v>
      </c>
      <c r="D97" s="79">
        <v>66.462000000000003</v>
      </c>
      <c r="E97" s="79">
        <v>93.543000000000006</v>
      </c>
      <c r="F97" s="79">
        <v>82.438999999999993</v>
      </c>
      <c r="G97" s="79">
        <v>80.951999999999998</v>
      </c>
      <c r="H97" s="79">
        <v>99.206999999999994</v>
      </c>
      <c r="I97" s="79">
        <v>97.270999999999987</v>
      </c>
      <c r="J97" s="79">
        <v>97.905999999999992</v>
      </c>
      <c r="K97" s="79">
        <v>108.221</v>
      </c>
      <c r="L97" s="79">
        <v>149.19299999999998</v>
      </c>
      <c r="M97" s="79">
        <v>145.93700000000001</v>
      </c>
      <c r="N97" s="79">
        <v>150.39499999999998</v>
      </c>
      <c r="O97" s="79">
        <v>147.53700000000001</v>
      </c>
      <c r="P97" s="79">
        <v>178.12100000000001</v>
      </c>
      <c r="Q97" s="79">
        <v>181.952</v>
      </c>
      <c r="R97" s="79">
        <v>226.363</v>
      </c>
      <c r="S97" s="79">
        <v>259.04300000000001</v>
      </c>
      <c r="T97" s="79">
        <v>231.91700000000003</v>
      </c>
      <c r="U97" s="79">
        <v>215.86499999999998</v>
      </c>
      <c r="V97" s="79">
        <v>193.93899999999999</v>
      </c>
      <c r="W97" s="79">
        <v>201.81099999999998</v>
      </c>
      <c r="X97" s="79">
        <v>199.81299999999999</v>
      </c>
      <c r="Y97" s="79">
        <v>175.80500000000001</v>
      </c>
      <c r="AK97" s="79"/>
      <c r="AL97" s="79"/>
    </row>
    <row r="98" spans="1:42" s="23" customFormat="1" x14ac:dyDescent="0.2">
      <c r="A98" s="81" t="s">
        <v>48</v>
      </c>
      <c r="B98" s="77">
        <v>14.170999999999999</v>
      </c>
      <c r="C98" s="77">
        <v>14.936</v>
      </c>
      <c r="D98" s="77">
        <v>16.946000000000002</v>
      </c>
      <c r="E98" s="77">
        <v>24.518000000000001</v>
      </c>
      <c r="F98" s="77">
        <v>24.5</v>
      </c>
      <c r="G98" s="77">
        <v>23.283000000000001</v>
      </c>
      <c r="H98" s="77">
        <v>31.052</v>
      </c>
      <c r="I98" s="77">
        <v>25.573</v>
      </c>
      <c r="J98" s="77">
        <v>23.422000000000001</v>
      </c>
      <c r="K98" s="77">
        <v>24.797999999999998</v>
      </c>
      <c r="L98" s="77">
        <v>39.658000000000001</v>
      </c>
      <c r="M98" s="77">
        <v>50.58</v>
      </c>
      <c r="N98" s="77">
        <v>53.697000000000003</v>
      </c>
      <c r="O98" s="77">
        <v>50.113999999999997</v>
      </c>
      <c r="P98" s="77">
        <v>71.546000000000006</v>
      </c>
      <c r="Q98" s="77">
        <v>70.028000000000006</v>
      </c>
      <c r="R98" s="77">
        <v>70.591999999999999</v>
      </c>
      <c r="S98" s="77">
        <v>83.05</v>
      </c>
      <c r="T98" s="77">
        <v>73.837000000000003</v>
      </c>
      <c r="U98" s="77">
        <v>72.599999999999994</v>
      </c>
      <c r="V98" s="77">
        <v>62.423000000000002</v>
      </c>
      <c r="W98" s="77">
        <v>61.932000000000002</v>
      </c>
      <c r="X98" s="77">
        <v>63.533000000000001</v>
      </c>
      <c r="Y98" s="77">
        <v>46.720999999999997</v>
      </c>
      <c r="AK98" s="77"/>
      <c r="AL98" s="77"/>
    </row>
    <row r="99" spans="1:42" s="23" customFormat="1" x14ac:dyDescent="0.2">
      <c r="A99" s="81" t="s">
        <v>49</v>
      </c>
      <c r="B99" s="77">
        <v>47.506</v>
      </c>
      <c r="C99" s="77">
        <v>49.387999999999998</v>
      </c>
      <c r="D99" s="77">
        <v>49.515999999999998</v>
      </c>
      <c r="E99" s="77">
        <v>69.025000000000006</v>
      </c>
      <c r="F99" s="77">
        <v>57.939</v>
      </c>
      <c r="G99" s="77">
        <v>57.668999999999997</v>
      </c>
      <c r="H99" s="77">
        <v>68.155000000000001</v>
      </c>
      <c r="I99" s="77">
        <v>71.697999999999993</v>
      </c>
      <c r="J99" s="77">
        <v>74.483999999999995</v>
      </c>
      <c r="K99" s="77">
        <v>83.423000000000002</v>
      </c>
      <c r="L99" s="77">
        <v>109.535</v>
      </c>
      <c r="M99" s="77">
        <v>95.356999999999999</v>
      </c>
      <c r="N99" s="77">
        <v>96.697999999999993</v>
      </c>
      <c r="O99" s="77">
        <v>97.423000000000002</v>
      </c>
      <c r="P99" s="77">
        <v>106.575</v>
      </c>
      <c r="Q99" s="77">
        <v>111.92400000000001</v>
      </c>
      <c r="R99" s="77">
        <v>155.77099999999999</v>
      </c>
      <c r="S99" s="77">
        <v>175.99299999999999</v>
      </c>
      <c r="T99" s="77">
        <v>158.08000000000001</v>
      </c>
      <c r="U99" s="77">
        <v>143.26499999999999</v>
      </c>
      <c r="V99" s="77">
        <v>131.51599999999999</v>
      </c>
      <c r="W99" s="77">
        <v>139.87899999999999</v>
      </c>
      <c r="X99" s="77">
        <v>136.28</v>
      </c>
      <c r="Y99" s="77">
        <v>129.084</v>
      </c>
      <c r="AK99" s="77"/>
      <c r="AL99" s="77"/>
    </row>
    <row r="100" spans="1:42" s="24" customFormat="1" x14ac:dyDescent="0.2">
      <c r="A100" s="78" t="s">
        <v>51</v>
      </c>
      <c r="B100" s="79">
        <v>0.65</v>
      </c>
      <c r="C100" s="79">
        <v>0.499</v>
      </c>
      <c r="D100" s="79">
        <v>0.57499999999999996</v>
      </c>
      <c r="E100" s="79">
        <v>1.591</v>
      </c>
      <c r="F100" s="79">
        <v>5.4429999999999996</v>
      </c>
      <c r="G100" s="79">
        <v>3.3770000000000002</v>
      </c>
      <c r="H100" s="79">
        <v>6.1080000000000005</v>
      </c>
      <c r="I100" s="79">
        <v>12.454000000000001</v>
      </c>
      <c r="J100" s="79">
        <v>21.612000000000002</v>
      </c>
      <c r="K100" s="79">
        <v>19.177</v>
      </c>
      <c r="L100" s="79">
        <v>9.5549999999999997</v>
      </c>
      <c r="M100" s="79">
        <v>14.759</v>
      </c>
      <c r="N100" s="79">
        <v>11.829000000000001</v>
      </c>
      <c r="O100" s="79">
        <v>10.682</v>
      </c>
      <c r="P100" s="79">
        <v>1.871</v>
      </c>
      <c r="Q100" s="79">
        <v>3.9369999999999998</v>
      </c>
      <c r="R100" s="79">
        <v>4.1139999999999999</v>
      </c>
      <c r="S100" s="79">
        <v>3.7079999999999997</v>
      </c>
      <c r="T100" s="79">
        <v>5.4049999999999994</v>
      </c>
      <c r="U100" s="79">
        <v>4.8249999999999993</v>
      </c>
      <c r="V100" s="79">
        <v>4.242</v>
      </c>
      <c r="W100" s="79">
        <v>3.6240000000000001</v>
      </c>
      <c r="X100" s="79">
        <v>0.48699999999999999</v>
      </c>
      <c r="Y100" s="79">
        <v>0.24</v>
      </c>
      <c r="AK100" s="79"/>
      <c r="AL100" s="79"/>
    </row>
    <row r="101" spans="1:42" s="23" customFormat="1" x14ac:dyDescent="0.2">
      <c r="A101" s="81" t="s">
        <v>48</v>
      </c>
      <c r="B101" s="77">
        <v>0.33400000000000002</v>
      </c>
      <c r="C101" s="77">
        <v>0.32300000000000001</v>
      </c>
      <c r="D101" s="77">
        <v>0.36299999999999999</v>
      </c>
      <c r="E101" s="77">
        <v>1.1719999999999999</v>
      </c>
      <c r="F101" s="77">
        <v>5.0039999999999996</v>
      </c>
      <c r="G101" s="77">
        <v>2.8730000000000002</v>
      </c>
      <c r="H101" s="77">
        <v>3.5209999999999999</v>
      </c>
      <c r="I101" s="77">
        <v>6.9139999999999997</v>
      </c>
      <c r="J101" s="77">
        <v>9.8849999999999998</v>
      </c>
      <c r="K101" s="77">
        <v>6.99</v>
      </c>
      <c r="L101" s="77">
        <v>1.498</v>
      </c>
      <c r="M101" s="77">
        <v>3.7040000000000002</v>
      </c>
      <c r="N101" s="77">
        <v>3.6139999999999999</v>
      </c>
      <c r="O101" s="77">
        <v>3.1880000000000002</v>
      </c>
      <c r="P101" s="77">
        <v>0.39200000000000002</v>
      </c>
      <c r="Q101" s="77">
        <v>2.5529999999999999</v>
      </c>
      <c r="R101" s="77">
        <v>2.6269999999999998</v>
      </c>
      <c r="S101" s="77">
        <v>2.4409999999999998</v>
      </c>
      <c r="T101" s="77">
        <v>2.359</v>
      </c>
      <c r="U101" s="77">
        <v>2.1619999999999999</v>
      </c>
      <c r="V101" s="77">
        <v>2.0390000000000001</v>
      </c>
      <c r="W101" s="77">
        <v>0</v>
      </c>
      <c r="X101" s="77">
        <v>1.6E-2</v>
      </c>
      <c r="Y101" s="77">
        <v>2.3E-2</v>
      </c>
      <c r="AK101" s="77"/>
      <c r="AL101" s="77"/>
    </row>
    <row r="102" spans="1:42" s="28" customFormat="1" x14ac:dyDescent="0.2">
      <c r="A102" s="82" t="s">
        <v>49</v>
      </c>
      <c r="B102" s="17">
        <v>0.316</v>
      </c>
      <c r="C102" s="17">
        <v>0.17599999999999999</v>
      </c>
      <c r="D102" s="17">
        <v>0.21199999999999999</v>
      </c>
      <c r="E102" s="17">
        <v>0.41899999999999998</v>
      </c>
      <c r="F102" s="17">
        <v>0.439</v>
      </c>
      <c r="G102" s="17">
        <v>0.504</v>
      </c>
      <c r="H102" s="17">
        <v>2.5870000000000002</v>
      </c>
      <c r="I102" s="17">
        <v>5.54</v>
      </c>
      <c r="J102" s="17">
        <v>11.727</v>
      </c>
      <c r="K102" s="17">
        <v>12.186999999999999</v>
      </c>
      <c r="L102" s="17">
        <v>8.0570000000000004</v>
      </c>
      <c r="M102" s="17">
        <v>11.055</v>
      </c>
      <c r="N102" s="17">
        <v>8.2149999999999999</v>
      </c>
      <c r="O102" s="17">
        <v>7.4939999999999998</v>
      </c>
      <c r="P102" s="17">
        <v>1.4790000000000001</v>
      </c>
      <c r="Q102" s="17">
        <v>1.3839999999999999</v>
      </c>
      <c r="R102" s="17">
        <v>1.4870000000000001</v>
      </c>
      <c r="S102" s="17">
        <v>1.2669999999999999</v>
      </c>
      <c r="T102" s="17">
        <v>3.0459999999999998</v>
      </c>
      <c r="U102" s="17">
        <v>2.6629999999999998</v>
      </c>
      <c r="V102" s="17">
        <v>2.2029999999999998</v>
      </c>
      <c r="W102" s="17">
        <v>3.6240000000000001</v>
      </c>
      <c r="X102" s="17">
        <v>0.47099999999999997</v>
      </c>
      <c r="Y102" s="17">
        <v>0.217</v>
      </c>
      <c r="AK102" s="17"/>
      <c r="AL102" s="17"/>
    </row>
    <row r="103" spans="1:42" x14ac:dyDescent="0.2">
      <c r="A103" s="83"/>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row>
    <row r="104" spans="1:42" x14ac:dyDescent="0.2">
      <c r="A104" s="75" t="s">
        <v>303</v>
      </c>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row>
    <row r="105" spans="1:42" x14ac:dyDescent="0.2">
      <c r="A105" s="76" t="s">
        <v>0</v>
      </c>
      <c r="B105" s="77">
        <v>0</v>
      </c>
      <c r="C105" s="77">
        <v>0</v>
      </c>
      <c r="D105" s="77">
        <v>0</v>
      </c>
      <c r="E105" s="77">
        <v>0</v>
      </c>
      <c r="F105" s="77">
        <v>0</v>
      </c>
      <c r="G105" s="77">
        <v>0</v>
      </c>
      <c r="H105" s="77">
        <v>0</v>
      </c>
      <c r="I105" s="77">
        <v>0</v>
      </c>
      <c r="J105" s="77">
        <v>0</v>
      </c>
      <c r="K105" s="77">
        <v>0</v>
      </c>
      <c r="L105" s="77">
        <v>0</v>
      </c>
      <c r="M105" s="77">
        <v>0</v>
      </c>
      <c r="N105" s="77">
        <v>0</v>
      </c>
      <c r="O105" s="77">
        <v>0</v>
      </c>
      <c r="P105" s="77">
        <v>0</v>
      </c>
      <c r="Q105" s="77">
        <v>0</v>
      </c>
      <c r="R105" s="77">
        <v>0</v>
      </c>
      <c r="S105" s="77">
        <v>0</v>
      </c>
      <c r="T105" s="77">
        <v>3168.4659999999999</v>
      </c>
      <c r="U105" s="77">
        <v>3222.4859999999999</v>
      </c>
      <c r="V105" s="77">
        <v>3336.1979999999999</v>
      </c>
      <c r="W105" s="77">
        <v>3374.5259999999994</v>
      </c>
      <c r="X105" s="77">
        <v>3424.6330000000003</v>
      </c>
      <c r="Y105" s="77">
        <v>3281.8669999999997</v>
      </c>
      <c r="Z105" s="77">
        <v>3701.6190000000001</v>
      </c>
      <c r="AA105" s="77">
        <v>3696.6260000000002</v>
      </c>
      <c r="AB105" s="77">
        <v>3653.87</v>
      </c>
      <c r="AC105" s="77">
        <v>3701.1470000000004</v>
      </c>
      <c r="AD105" s="77">
        <v>3741.2050000000004</v>
      </c>
      <c r="AE105" s="77">
        <v>3853.3320000000003</v>
      </c>
      <c r="AF105" s="77">
        <v>3984.2859999999996</v>
      </c>
      <c r="AG105" s="77">
        <v>4008.0299999999997</v>
      </c>
      <c r="AH105" s="77">
        <v>4120.3909999999996</v>
      </c>
      <c r="AI105" s="77">
        <v>4235.4160000000002</v>
      </c>
      <c r="AJ105" s="77">
        <v>4490.0870000000014</v>
      </c>
      <c r="AK105" s="77">
        <v>4482.8820000000005</v>
      </c>
      <c r="AL105" s="77">
        <v>4615.4290000000001</v>
      </c>
      <c r="AM105" s="77">
        <v>4864.5980000000009</v>
      </c>
      <c r="AN105" s="77">
        <v>4940.9859999999999</v>
      </c>
      <c r="AO105" s="77">
        <v>5246.6719999999996</v>
      </c>
      <c r="AP105" s="77">
        <v>5283.9129999999996</v>
      </c>
    </row>
    <row r="106" spans="1:42" x14ac:dyDescent="0.2">
      <c r="A106" s="78" t="s">
        <v>47</v>
      </c>
      <c r="B106" s="79">
        <v>0</v>
      </c>
      <c r="C106" s="79">
        <v>0</v>
      </c>
      <c r="D106" s="79">
        <v>0</v>
      </c>
      <c r="E106" s="79">
        <v>0</v>
      </c>
      <c r="F106" s="79">
        <v>0</v>
      </c>
      <c r="G106" s="79">
        <v>0</v>
      </c>
      <c r="H106" s="79">
        <v>0</v>
      </c>
      <c r="I106" s="79">
        <v>0</v>
      </c>
      <c r="J106" s="79">
        <v>0</v>
      </c>
      <c r="K106" s="79">
        <v>0</v>
      </c>
      <c r="L106" s="79">
        <v>0</v>
      </c>
      <c r="M106" s="79">
        <v>0</v>
      </c>
      <c r="N106" s="79">
        <v>0</v>
      </c>
      <c r="O106" s="79">
        <v>0</v>
      </c>
      <c r="P106" s="79">
        <v>0</v>
      </c>
      <c r="Q106" s="79">
        <v>0</v>
      </c>
      <c r="R106" s="79">
        <v>0</v>
      </c>
      <c r="S106" s="79">
        <v>0</v>
      </c>
      <c r="T106" s="79">
        <v>2307.69</v>
      </c>
      <c r="U106" s="79">
        <v>2367.4949999999999</v>
      </c>
      <c r="V106" s="79">
        <v>2433.1799999999998</v>
      </c>
      <c r="W106" s="79">
        <v>2462.1689999999999</v>
      </c>
      <c r="X106" s="79">
        <v>2543.7289999999998</v>
      </c>
      <c r="Y106" s="79">
        <v>2435.9849999999997</v>
      </c>
      <c r="Z106" s="79">
        <v>2643.8020000000001</v>
      </c>
      <c r="AA106" s="79">
        <v>2622.328</v>
      </c>
      <c r="AB106" s="79">
        <v>2612.9230000000002</v>
      </c>
      <c r="AC106" s="79">
        <v>2608.89</v>
      </c>
      <c r="AD106" s="79">
        <v>2613.5780000000004</v>
      </c>
      <c r="AE106" s="79">
        <v>2624.0770000000002</v>
      </c>
      <c r="AF106" s="79">
        <v>2741.0079999999998</v>
      </c>
      <c r="AG106" s="79">
        <v>2782.1959999999999</v>
      </c>
      <c r="AH106" s="79">
        <v>2844.6729999999998</v>
      </c>
      <c r="AI106" s="79">
        <v>2866.1930000000002</v>
      </c>
      <c r="AJ106" s="79">
        <v>2950.7520000000004</v>
      </c>
      <c r="AK106" s="79">
        <v>2980.3470000000002</v>
      </c>
      <c r="AL106" s="79">
        <v>3047.355</v>
      </c>
      <c r="AM106" s="79">
        <v>3121.58</v>
      </c>
      <c r="AN106" s="79">
        <v>3177.3969999999999</v>
      </c>
      <c r="AO106" s="79">
        <v>3258.4589999999998</v>
      </c>
      <c r="AP106" s="79">
        <v>3339.2950000000001</v>
      </c>
    </row>
    <row r="107" spans="1:42" x14ac:dyDescent="0.2">
      <c r="A107" s="81" t="s">
        <v>48</v>
      </c>
      <c r="B107" s="77">
        <v>0</v>
      </c>
      <c r="C107" s="77">
        <v>0</v>
      </c>
      <c r="D107" s="77">
        <v>0</v>
      </c>
      <c r="E107" s="77">
        <v>0</v>
      </c>
      <c r="F107" s="77">
        <v>0</v>
      </c>
      <c r="G107" s="77">
        <v>0</v>
      </c>
      <c r="H107" s="77">
        <v>0</v>
      </c>
      <c r="I107" s="77">
        <v>0</v>
      </c>
      <c r="J107" s="77">
        <v>0</v>
      </c>
      <c r="K107" s="77">
        <v>0</v>
      </c>
      <c r="L107" s="77">
        <v>0</v>
      </c>
      <c r="M107" s="77">
        <v>0</v>
      </c>
      <c r="N107" s="77">
        <v>0</v>
      </c>
      <c r="O107" s="77">
        <v>0</v>
      </c>
      <c r="P107" s="77">
        <v>0</v>
      </c>
      <c r="Q107" s="77">
        <v>0</v>
      </c>
      <c r="R107" s="77">
        <v>0</v>
      </c>
      <c r="S107" s="77">
        <v>0</v>
      </c>
      <c r="T107" s="77">
        <v>594.46299999999997</v>
      </c>
      <c r="U107" s="77">
        <v>598.65599999999995</v>
      </c>
      <c r="V107" s="77">
        <v>575.96500000000003</v>
      </c>
      <c r="W107" s="77">
        <v>544.98500000000001</v>
      </c>
      <c r="X107" s="77">
        <v>496.96699999999998</v>
      </c>
      <c r="Y107" s="77">
        <v>452.673</v>
      </c>
      <c r="Z107" s="77">
        <v>473.589</v>
      </c>
      <c r="AA107" s="77">
        <v>448.39600000000002</v>
      </c>
      <c r="AB107" s="77">
        <v>509.45100000000002</v>
      </c>
      <c r="AC107" s="77">
        <v>524.96699999999998</v>
      </c>
      <c r="AD107" s="77">
        <v>559.13300000000004</v>
      </c>
      <c r="AE107" s="77">
        <v>600.81600000000003</v>
      </c>
      <c r="AF107" s="77">
        <v>789.92200000000003</v>
      </c>
      <c r="AG107" s="77">
        <v>848.43</v>
      </c>
      <c r="AH107" s="77">
        <v>871.37199999999996</v>
      </c>
      <c r="AI107" s="77">
        <v>737.53</v>
      </c>
      <c r="AJ107" s="77">
        <v>860.202</v>
      </c>
      <c r="AK107" s="77">
        <v>882.38199999999995</v>
      </c>
      <c r="AL107" s="77">
        <v>889.53499999999997</v>
      </c>
      <c r="AM107" s="77">
        <v>951.61300000000006</v>
      </c>
      <c r="AN107" s="77">
        <v>1071.8910000000001</v>
      </c>
      <c r="AO107" s="77">
        <v>1153.6559999999999</v>
      </c>
      <c r="AP107" s="77">
        <v>1179.934</v>
      </c>
    </row>
    <row r="108" spans="1:42" x14ac:dyDescent="0.2">
      <c r="A108" s="81" t="s">
        <v>49</v>
      </c>
      <c r="B108" s="77">
        <v>0</v>
      </c>
      <c r="C108" s="77">
        <v>0</v>
      </c>
      <c r="D108" s="77">
        <v>0</v>
      </c>
      <c r="E108" s="77">
        <v>0</v>
      </c>
      <c r="F108" s="77">
        <v>0</v>
      </c>
      <c r="G108" s="77">
        <v>0</v>
      </c>
      <c r="H108" s="77">
        <v>0</v>
      </c>
      <c r="I108" s="77">
        <v>0</v>
      </c>
      <c r="J108" s="77">
        <v>0</v>
      </c>
      <c r="K108" s="77">
        <v>0</v>
      </c>
      <c r="L108" s="77">
        <v>0</v>
      </c>
      <c r="M108" s="77">
        <v>0</v>
      </c>
      <c r="N108" s="77">
        <v>0</v>
      </c>
      <c r="O108" s="77">
        <v>0</v>
      </c>
      <c r="P108" s="77">
        <v>0</v>
      </c>
      <c r="Q108" s="77">
        <v>0</v>
      </c>
      <c r="R108" s="77">
        <v>0</v>
      </c>
      <c r="S108" s="77">
        <v>0</v>
      </c>
      <c r="T108" s="77">
        <v>1713.2270000000001</v>
      </c>
      <c r="U108" s="77">
        <v>1768.8389999999999</v>
      </c>
      <c r="V108" s="77">
        <v>1857.2149999999999</v>
      </c>
      <c r="W108" s="77">
        <v>1917.184</v>
      </c>
      <c r="X108" s="77">
        <v>2046.7619999999999</v>
      </c>
      <c r="Y108" s="77">
        <v>1983.3119999999999</v>
      </c>
      <c r="Z108" s="77">
        <v>2170.2130000000002</v>
      </c>
      <c r="AA108" s="77">
        <v>2173.9319999999998</v>
      </c>
      <c r="AB108" s="77">
        <v>2103.4720000000002</v>
      </c>
      <c r="AC108" s="77">
        <v>2083.9229999999998</v>
      </c>
      <c r="AD108" s="77">
        <v>2054.4450000000002</v>
      </c>
      <c r="AE108" s="77">
        <v>2023.261</v>
      </c>
      <c r="AF108" s="77">
        <v>1951.086</v>
      </c>
      <c r="AG108" s="77">
        <v>1933.7660000000001</v>
      </c>
      <c r="AH108" s="77">
        <v>1973.3009999999999</v>
      </c>
      <c r="AI108" s="77">
        <v>2128.663</v>
      </c>
      <c r="AJ108" s="77">
        <v>2090.5500000000002</v>
      </c>
      <c r="AK108" s="77">
        <v>2097.9650000000001</v>
      </c>
      <c r="AL108" s="77">
        <v>2157.8200000000002</v>
      </c>
      <c r="AM108" s="77">
        <v>2169.9670000000001</v>
      </c>
      <c r="AN108" s="77">
        <v>2105.5059999999999</v>
      </c>
      <c r="AO108" s="77">
        <v>2104.8029999999999</v>
      </c>
      <c r="AP108" s="77">
        <v>2159.3609999999999</v>
      </c>
    </row>
    <row r="109" spans="1:42" x14ac:dyDescent="0.2">
      <c r="A109" s="78" t="s">
        <v>50</v>
      </c>
      <c r="B109" s="79">
        <v>0</v>
      </c>
      <c r="C109" s="79">
        <v>0</v>
      </c>
      <c r="D109" s="79">
        <v>0</v>
      </c>
      <c r="E109" s="79">
        <v>0</v>
      </c>
      <c r="F109" s="79">
        <v>0</v>
      </c>
      <c r="G109" s="79">
        <v>0</v>
      </c>
      <c r="H109" s="79">
        <v>0</v>
      </c>
      <c r="I109" s="79">
        <v>0</v>
      </c>
      <c r="J109" s="79">
        <v>0</v>
      </c>
      <c r="K109" s="79">
        <v>0</v>
      </c>
      <c r="L109" s="79">
        <v>0</v>
      </c>
      <c r="M109" s="79">
        <v>0</v>
      </c>
      <c r="N109" s="79">
        <v>0</v>
      </c>
      <c r="O109" s="79">
        <v>0</v>
      </c>
      <c r="P109" s="79">
        <v>0</v>
      </c>
      <c r="Q109" s="79">
        <v>0</v>
      </c>
      <c r="R109" s="79">
        <v>0</v>
      </c>
      <c r="S109" s="79">
        <v>0</v>
      </c>
      <c r="T109" s="79">
        <v>745.76</v>
      </c>
      <c r="U109" s="79">
        <v>741.125</v>
      </c>
      <c r="V109" s="79">
        <v>783.58899999999994</v>
      </c>
      <c r="W109" s="79">
        <v>806.86899999999991</v>
      </c>
      <c r="X109" s="79">
        <v>770.19100000000003</v>
      </c>
      <c r="Y109" s="79">
        <v>736.65200000000004</v>
      </c>
      <c r="Z109" s="79">
        <v>954.63199999999995</v>
      </c>
      <c r="AA109" s="79">
        <v>997.10300000000007</v>
      </c>
      <c r="AB109" s="79">
        <v>1015.698</v>
      </c>
      <c r="AC109" s="79">
        <v>1058.0620000000001</v>
      </c>
      <c r="AD109" s="79">
        <v>1079.779</v>
      </c>
      <c r="AE109" s="79">
        <v>1178.971</v>
      </c>
      <c r="AF109" s="79">
        <v>1201.1399999999999</v>
      </c>
      <c r="AG109" s="79">
        <v>1172.873</v>
      </c>
      <c r="AH109" s="79">
        <v>1234.518</v>
      </c>
      <c r="AI109" s="79">
        <v>1322.287</v>
      </c>
      <c r="AJ109" s="79">
        <v>1485.056</v>
      </c>
      <c r="AK109" s="79">
        <v>1451.2159999999999</v>
      </c>
      <c r="AL109" s="79">
        <v>1518.4670000000001</v>
      </c>
      <c r="AM109" s="79">
        <v>1671.69</v>
      </c>
      <c r="AN109" s="79">
        <v>1688.184</v>
      </c>
      <c r="AO109" s="79">
        <v>1924.6709999999998</v>
      </c>
      <c r="AP109" s="79">
        <v>1912.8249999999998</v>
      </c>
    </row>
    <row r="110" spans="1:42" x14ac:dyDescent="0.2">
      <c r="A110" s="81" t="s">
        <v>48</v>
      </c>
      <c r="B110" s="77">
        <v>0</v>
      </c>
      <c r="C110" s="77">
        <v>0</v>
      </c>
      <c r="D110" s="77">
        <v>0</v>
      </c>
      <c r="E110" s="77">
        <v>0</v>
      </c>
      <c r="F110" s="77">
        <v>0</v>
      </c>
      <c r="G110" s="77">
        <v>0</v>
      </c>
      <c r="H110" s="77">
        <v>0</v>
      </c>
      <c r="I110" s="77">
        <v>0</v>
      </c>
      <c r="J110" s="77">
        <v>0</v>
      </c>
      <c r="K110" s="77">
        <v>0</v>
      </c>
      <c r="L110" s="77">
        <v>0</v>
      </c>
      <c r="M110" s="77">
        <v>0</v>
      </c>
      <c r="N110" s="77">
        <v>0</v>
      </c>
      <c r="O110" s="77">
        <v>0</v>
      </c>
      <c r="P110" s="77">
        <v>0</v>
      </c>
      <c r="Q110" s="77">
        <v>0</v>
      </c>
      <c r="R110" s="77">
        <v>0</v>
      </c>
      <c r="S110" s="77">
        <v>0</v>
      </c>
      <c r="T110" s="77">
        <v>74.680999999999997</v>
      </c>
      <c r="U110" s="77">
        <v>60.79</v>
      </c>
      <c r="V110" s="77">
        <v>58.52</v>
      </c>
      <c r="W110" s="77">
        <v>46.834000000000003</v>
      </c>
      <c r="X110" s="77">
        <v>42.354999999999997</v>
      </c>
      <c r="Y110" s="77">
        <v>44.247999999999998</v>
      </c>
      <c r="Z110" s="77">
        <v>91.626999999999995</v>
      </c>
      <c r="AA110" s="77">
        <v>92.248000000000005</v>
      </c>
      <c r="AB110" s="77">
        <v>123.10299999999999</v>
      </c>
      <c r="AC110" s="77">
        <v>125.155</v>
      </c>
      <c r="AD110" s="77">
        <v>173.81800000000001</v>
      </c>
      <c r="AE110" s="77">
        <v>218.89099999999999</v>
      </c>
      <c r="AF110" s="77">
        <v>269.66300000000001</v>
      </c>
      <c r="AG110" s="77">
        <v>259.43400000000003</v>
      </c>
      <c r="AH110" s="77">
        <v>295.38600000000002</v>
      </c>
      <c r="AI110" s="77">
        <v>334.74400000000003</v>
      </c>
      <c r="AJ110" s="77">
        <v>443.33100000000002</v>
      </c>
      <c r="AK110" s="77">
        <v>438.363</v>
      </c>
      <c r="AL110" s="77">
        <v>465.565</v>
      </c>
      <c r="AM110" s="77">
        <v>574.45399999999995</v>
      </c>
      <c r="AN110" s="77">
        <v>656.86599999999999</v>
      </c>
      <c r="AO110" s="77">
        <v>767.255</v>
      </c>
      <c r="AP110" s="77">
        <v>812.21799999999996</v>
      </c>
    </row>
    <row r="111" spans="1:42" x14ac:dyDescent="0.2">
      <c r="A111" s="81" t="s">
        <v>49</v>
      </c>
      <c r="B111" s="77">
        <v>0</v>
      </c>
      <c r="C111" s="77">
        <v>0</v>
      </c>
      <c r="D111" s="77">
        <v>0</v>
      </c>
      <c r="E111" s="77">
        <v>0</v>
      </c>
      <c r="F111" s="77">
        <v>0</v>
      </c>
      <c r="G111" s="77">
        <v>0</v>
      </c>
      <c r="H111" s="77">
        <v>0</v>
      </c>
      <c r="I111" s="77">
        <v>0</v>
      </c>
      <c r="J111" s="77">
        <v>0</v>
      </c>
      <c r="K111" s="77">
        <v>0</v>
      </c>
      <c r="L111" s="77">
        <v>0</v>
      </c>
      <c r="M111" s="77">
        <v>0</v>
      </c>
      <c r="N111" s="77">
        <v>0</v>
      </c>
      <c r="O111" s="77">
        <v>0</v>
      </c>
      <c r="P111" s="77">
        <v>0</v>
      </c>
      <c r="Q111" s="77">
        <v>0</v>
      </c>
      <c r="R111" s="77">
        <v>0</v>
      </c>
      <c r="S111" s="77">
        <v>0</v>
      </c>
      <c r="T111" s="77">
        <v>671.07899999999995</v>
      </c>
      <c r="U111" s="77">
        <v>680.33500000000004</v>
      </c>
      <c r="V111" s="77">
        <v>725.06899999999996</v>
      </c>
      <c r="W111" s="77">
        <v>760.03499999999997</v>
      </c>
      <c r="X111" s="77">
        <v>727.83600000000001</v>
      </c>
      <c r="Y111" s="77">
        <v>692.404</v>
      </c>
      <c r="Z111" s="77">
        <v>863.005</v>
      </c>
      <c r="AA111" s="77">
        <v>904.85500000000002</v>
      </c>
      <c r="AB111" s="77">
        <v>892.59500000000003</v>
      </c>
      <c r="AC111" s="77">
        <v>932.90700000000004</v>
      </c>
      <c r="AD111" s="77">
        <v>905.96100000000001</v>
      </c>
      <c r="AE111" s="77">
        <v>960.08</v>
      </c>
      <c r="AF111" s="77">
        <v>931.47699999999998</v>
      </c>
      <c r="AG111" s="77">
        <v>913.43899999999996</v>
      </c>
      <c r="AH111" s="77">
        <v>939.13199999999995</v>
      </c>
      <c r="AI111" s="77">
        <v>987.54300000000001</v>
      </c>
      <c r="AJ111" s="77">
        <v>1041.7249999999999</v>
      </c>
      <c r="AK111" s="77">
        <v>1012.853</v>
      </c>
      <c r="AL111" s="77">
        <v>1052.902</v>
      </c>
      <c r="AM111" s="77">
        <v>1097.2360000000001</v>
      </c>
      <c r="AN111" s="77">
        <v>1031.318</v>
      </c>
      <c r="AO111" s="77">
        <v>1157.4159999999999</v>
      </c>
      <c r="AP111" s="77">
        <v>1100.607</v>
      </c>
    </row>
    <row r="112" spans="1:42" x14ac:dyDescent="0.2">
      <c r="A112" s="78" t="s">
        <v>51</v>
      </c>
      <c r="B112" s="79">
        <v>0</v>
      </c>
      <c r="C112" s="79">
        <v>0</v>
      </c>
      <c r="D112" s="79">
        <v>0</v>
      </c>
      <c r="E112" s="79">
        <v>0</v>
      </c>
      <c r="F112" s="79">
        <v>0</v>
      </c>
      <c r="G112" s="79">
        <v>0</v>
      </c>
      <c r="H112" s="79">
        <v>0</v>
      </c>
      <c r="I112" s="79">
        <v>0</v>
      </c>
      <c r="J112" s="79">
        <v>0</v>
      </c>
      <c r="K112" s="79">
        <v>0</v>
      </c>
      <c r="L112" s="79">
        <v>0</v>
      </c>
      <c r="M112" s="79">
        <v>0</v>
      </c>
      <c r="N112" s="79">
        <v>0</v>
      </c>
      <c r="O112" s="79">
        <v>0</v>
      </c>
      <c r="P112" s="79">
        <v>0</v>
      </c>
      <c r="Q112" s="79">
        <v>0</v>
      </c>
      <c r="R112" s="79">
        <v>0</v>
      </c>
      <c r="S112" s="79">
        <v>0</v>
      </c>
      <c r="T112" s="79">
        <v>115.01600000000001</v>
      </c>
      <c r="U112" s="79">
        <v>113.866</v>
      </c>
      <c r="V112" s="79">
        <v>119.429</v>
      </c>
      <c r="W112" s="79">
        <v>105.488</v>
      </c>
      <c r="X112" s="79">
        <v>110.71299999999999</v>
      </c>
      <c r="Y112" s="79">
        <v>109.23</v>
      </c>
      <c r="Z112" s="79">
        <v>103.185</v>
      </c>
      <c r="AA112" s="79">
        <v>77.194999999999993</v>
      </c>
      <c r="AB112" s="79">
        <v>25.249000000000002</v>
      </c>
      <c r="AC112" s="79">
        <v>34.195</v>
      </c>
      <c r="AD112" s="79">
        <v>47.847999999999999</v>
      </c>
      <c r="AE112" s="79">
        <v>50.284000000000006</v>
      </c>
      <c r="AF112" s="79">
        <v>42.137999999999998</v>
      </c>
      <c r="AG112" s="79">
        <v>52.960999999999999</v>
      </c>
      <c r="AH112" s="79">
        <v>41.2</v>
      </c>
      <c r="AI112" s="79">
        <v>46.936</v>
      </c>
      <c r="AJ112" s="79">
        <v>54.279000000000003</v>
      </c>
      <c r="AK112" s="79">
        <v>51.319000000000003</v>
      </c>
      <c r="AL112" s="79">
        <v>49.606999999999999</v>
      </c>
      <c r="AM112" s="79">
        <v>71.328000000000003</v>
      </c>
      <c r="AN112" s="79">
        <v>75.405000000000001</v>
      </c>
      <c r="AO112" s="79">
        <v>63.542000000000002</v>
      </c>
      <c r="AP112" s="79">
        <v>31.792999999999999</v>
      </c>
    </row>
    <row r="113" spans="1:42" x14ac:dyDescent="0.2">
      <c r="A113" s="81" t="s">
        <v>48</v>
      </c>
      <c r="B113" s="77">
        <v>0</v>
      </c>
      <c r="C113" s="77">
        <v>0</v>
      </c>
      <c r="D113" s="77">
        <v>0</v>
      </c>
      <c r="E113" s="77">
        <v>0</v>
      </c>
      <c r="F113" s="77">
        <v>0</v>
      </c>
      <c r="G113" s="77">
        <v>0</v>
      </c>
      <c r="H113" s="77">
        <v>0</v>
      </c>
      <c r="I113" s="77">
        <v>0</v>
      </c>
      <c r="J113" s="77">
        <v>0</v>
      </c>
      <c r="K113" s="77">
        <v>0</v>
      </c>
      <c r="L113" s="77">
        <v>0</v>
      </c>
      <c r="M113" s="77">
        <v>0</v>
      </c>
      <c r="N113" s="77">
        <v>0</v>
      </c>
      <c r="O113" s="77">
        <v>0</v>
      </c>
      <c r="P113" s="77">
        <v>0</v>
      </c>
      <c r="Q113" s="77">
        <v>0</v>
      </c>
      <c r="R113" s="77">
        <v>0</v>
      </c>
      <c r="S113" s="77">
        <v>0</v>
      </c>
      <c r="T113" s="77">
        <v>63.444000000000003</v>
      </c>
      <c r="U113" s="77">
        <v>57.29</v>
      </c>
      <c r="V113" s="77">
        <v>57.360999999999997</v>
      </c>
      <c r="W113" s="77">
        <v>47.576999999999998</v>
      </c>
      <c r="X113" s="77">
        <v>40.978999999999999</v>
      </c>
      <c r="Y113" s="77">
        <v>41.225999999999999</v>
      </c>
      <c r="Z113" s="77">
        <v>41.363</v>
      </c>
      <c r="AA113" s="77">
        <v>10.041</v>
      </c>
      <c r="AB113" s="77">
        <v>1.484</v>
      </c>
      <c r="AC113" s="77">
        <v>11.797000000000001</v>
      </c>
      <c r="AD113" s="77">
        <v>20.372</v>
      </c>
      <c r="AE113" s="77">
        <v>20.513000000000002</v>
      </c>
      <c r="AF113" s="77">
        <v>15.44</v>
      </c>
      <c r="AG113" s="77">
        <v>24.452000000000002</v>
      </c>
      <c r="AH113" s="77">
        <v>15.712</v>
      </c>
      <c r="AI113" s="77">
        <v>15.654</v>
      </c>
      <c r="AJ113" s="77">
        <v>3.4319999999999999</v>
      </c>
      <c r="AK113" s="77">
        <v>2.1539999999999999</v>
      </c>
      <c r="AL113" s="77">
        <v>3.2170000000000001</v>
      </c>
      <c r="AM113" s="77">
        <v>20.574999999999999</v>
      </c>
      <c r="AN113" s="77">
        <v>42.216000000000001</v>
      </c>
      <c r="AO113" s="77">
        <v>33.761000000000003</v>
      </c>
      <c r="AP113" s="77">
        <v>7.6769999999999996</v>
      </c>
    </row>
    <row r="114" spans="1:42" x14ac:dyDescent="0.2">
      <c r="A114" s="82" t="s">
        <v>49</v>
      </c>
      <c r="B114" s="17">
        <v>0</v>
      </c>
      <c r="C114" s="17">
        <v>0</v>
      </c>
      <c r="D114" s="17">
        <v>0</v>
      </c>
      <c r="E114" s="17">
        <v>0</v>
      </c>
      <c r="F114" s="17">
        <v>0</v>
      </c>
      <c r="G114" s="17">
        <v>0</v>
      </c>
      <c r="H114" s="17">
        <v>0</v>
      </c>
      <c r="I114" s="17">
        <v>0</v>
      </c>
      <c r="J114" s="17">
        <v>0</v>
      </c>
      <c r="K114" s="17">
        <v>0</v>
      </c>
      <c r="L114" s="17">
        <v>0</v>
      </c>
      <c r="M114" s="17">
        <v>0</v>
      </c>
      <c r="N114" s="17">
        <v>0</v>
      </c>
      <c r="O114" s="17">
        <v>0</v>
      </c>
      <c r="P114" s="17">
        <v>0</v>
      </c>
      <c r="Q114" s="17">
        <v>0</v>
      </c>
      <c r="R114" s="17">
        <v>0</v>
      </c>
      <c r="S114" s="17">
        <v>0</v>
      </c>
      <c r="T114" s="17">
        <v>51.572000000000003</v>
      </c>
      <c r="U114" s="17">
        <v>56.576000000000001</v>
      </c>
      <c r="V114" s="17">
        <v>62.067999999999998</v>
      </c>
      <c r="W114" s="17">
        <v>57.911000000000001</v>
      </c>
      <c r="X114" s="17">
        <v>69.733999999999995</v>
      </c>
      <c r="Y114" s="17">
        <v>68.004000000000005</v>
      </c>
      <c r="Z114" s="17">
        <v>61.822000000000003</v>
      </c>
      <c r="AA114" s="17">
        <v>67.153999999999996</v>
      </c>
      <c r="AB114" s="17">
        <v>23.765000000000001</v>
      </c>
      <c r="AC114" s="17">
        <v>22.398</v>
      </c>
      <c r="AD114" s="17">
        <v>27.475999999999999</v>
      </c>
      <c r="AE114" s="17">
        <v>29.771000000000001</v>
      </c>
      <c r="AF114" s="17">
        <v>26.698</v>
      </c>
      <c r="AG114" s="17">
        <v>28.509</v>
      </c>
      <c r="AH114" s="17">
        <v>25.488</v>
      </c>
      <c r="AI114" s="17">
        <v>31.282</v>
      </c>
      <c r="AJ114" s="17">
        <v>50.847000000000001</v>
      </c>
      <c r="AK114" s="17">
        <v>49.164999999999999</v>
      </c>
      <c r="AL114" s="17">
        <v>46.39</v>
      </c>
      <c r="AM114" s="17">
        <v>50.753</v>
      </c>
      <c r="AN114" s="17">
        <v>33.189</v>
      </c>
      <c r="AO114" s="17">
        <v>29.780999999999999</v>
      </c>
      <c r="AP114" s="17">
        <v>24.116</v>
      </c>
    </row>
    <row r="116" spans="1:42" x14ac:dyDescent="0.2">
      <c r="A116" s="75" t="s">
        <v>248</v>
      </c>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row>
    <row r="117" spans="1:42" x14ac:dyDescent="0.2">
      <c r="A117" s="76" t="s">
        <v>0</v>
      </c>
      <c r="B117" s="77">
        <v>0</v>
      </c>
      <c r="C117" s="77">
        <v>0</v>
      </c>
      <c r="D117" s="77">
        <v>0</v>
      </c>
      <c r="E117" s="77">
        <v>0</v>
      </c>
      <c r="F117" s="77">
        <v>0</v>
      </c>
      <c r="G117" s="77">
        <v>0</v>
      </c>
      <c r="H117" s="77">
        <v>0</v>
      </c>
      <c r="I117" s="77">
        <v>0</v>
      </c>
      <c r="J117" s="77">
        <v>0</v>
      </c>
      <c r="K117" s="77">
        <v>0</v>
      </c>
      <c r="L117" s="77">
        <v>0</v>
      </c>
      <c r="M117" s="77">
        <v>0</v>
      </c>
      <c r="N117" s="77">
        <v>0</v>
      </c>
      <c r="O117" s="77">
        <v>0</v>
      </c>
      <c r="P117" s="77">
        <v>0</v>
      </c>
      <c r="Q117" s="77">
        <v>0</v>
      </c>
      <c r="R117" s="77">
        <v>0</v>
      </c>
      <c r="S117" s="77">
        <v>0</v>
      </c>
      <c r="T117" s="77">
        <v>154.678</v>
      </c>
      <c r="U117" s="77">
        <v>167.51599999999999</v>
      </c>
      <c r="V117" s="77">
        <v>190.035</v>
      </c>
      <c r="W117" s="77">
        <v>188.03299999999999</v>
      </c>
      <c r="X117" s="23"/>
      <c r="Y117" s="23"/>
      <c r="Z117" s="23"/>
      <c r="AA117" s="23"/>
      <c r="AB117" s="23"/>
      <c r="AC117" s="23"/>
      <c r="AD117" s="23"/>
      <c r="AE117" s="23"/>
      <c r="AF117" s="23"/>
      <c r="AG117" s="23"/>
      <c r="AH117" s="23"/>
      <c r="AI117" s="23"/>
      <c r="AJ117" s="23"/>
      <c r="AK117" s="77"/>
      <c r="AL117" s="77"/>
      <c r="AM117" s="77"/>
      <c r="AN117" s="77"/>
      <c r="AO117" s="77"/>
      <c r="AP117" s="77"/>
    </row>
    <row r="118" spans="1:42" x14ac:dyDescent="0.2">
      <c r="A118" s="78" t="s">
        <v>47</v>
      </c>
      <c r="B118" s="79">
        <v>0</v>
      </c>
      <c r="C118" s="79">
        <v>0</v>
      </c>
      <c r="D118" s="79">
        <v>0</v>
      </c>
      <c r="E118" s="79">
        <v>0</v>
      </c>
      <c r="F118" s="79">
        <v>0</v>
      </c>
      <c r="G118" s="79">
        <v>0</v>
      </c>
      <c r="H118" s="79">
        <v>0</v>
      </c>
      <c r="I118" s="79">
        <v>0</v>
      </c>
      <c r="J118" s="79">
        <v>0</v>
      </c>
      <c r="K118" s="79">
        <v>0</v>
      </c>
      <c r="L118" s="79">
        <v>0</v>
      </c>
      <c r="M118" s="79">
        <v>0</v>
      </c>
      <c r="N118" s="79">
        <v>0</v>
      </c>
      <c r="O118" s="79">
        <v>0</v>
      </c>
      <c r="P118" s="79">
        <v>0</v>
      </c>
      <c r="Q118" s="79">
        <v>0</v>
      </c>
      <c r="R118" s="79">
        <v>0</v>
      </c>
      <c r="S118" s="79">
        <v>0</v>
      </c>
      <c r="T118" s="79">
        <v>59.67</v>
      </c>
      <c r="U118" s="79">
        <v>59.881</v>
      </c>
      <c r="V118" s="79">
        <v>60.203999999999994</v>
      </c>
      <c r="W118" s="79">
        <v>63.064999999999998</v>
      </c>
      <c r="X118" s="24"/>
      <c r="Y118" s="24"/>
      <c r="Z118" s="24"/>
      <c r="AA118" s="24"/>
      <c r="AB118" s="24"/>
      <c r="AC118" s="24"/>
      <c r="AD118" s="24"/>
      <c r="AE118" s="24"/>
      <c r="AF118" s="24"/>
      <c r="AG118" s="24"/>
      <c r="AH118" s="24"/>
      <c r="AI118" s="24"/>
      <c r="AJ118" s="24"/>
      <c r="AK118" s="79"/>
      <c r="AL118" s="79"/>
      <c r="AM118" s="79"/>
      <c r="AN118" s="79"/>
      <c r="AO118" s="79"/>
      <c r="AP118" s="79"/>
    </row>
    <row r="119" spans="1:42" x14ac:dyDescent="0.2">
      <c r="A119" s="81" t="s">
        <v>48</v>
      </c>
      <c r="B119" s="77">
        <v>0</v>
      </c>
      <c r="C119" s="77">
        <v>0</v>
      </c>
      <c r="D119" s="77">
        <v>0</v>
      </c>
      <c r="E119" s="77">
        <v>0</v>
      </c>
      <c r="F119" s="77">
        <v>0</v>
      </c>
      <c r="G119" s="77">
        <v>0</v>
      </c>
      <c r="H119" s="77">
        <v>0</v>
      </c>
      <c r="I119" s="77">
        <v>0</v>
      </c>
      <c r="J119" s="77">
        <v>0</v>
      </c>
      <c r="K119" s="77">
        <v>0</v>
      </c>
      <c r="L119" s="77">
        <v>0</v>
      </c>
      <c r="M119" s="77">
        <v>0</v>
      </c>
      <c r="N119" s="77">
        <v>0</v>
      </c>
      <c r="O119" s="77">
        <v>0</v>
      </c>
      <c r="P119" s="77">
        <v>0</v>
      </c>
      <c r="Q119" s="77">
        <v>0</v>
      </c>
      <c r="R119" s="77">
        <v>0</v>
      </c>
      <c r="S119" s="77">
        <v>0</v>
      </c>
      <c r="T119" s="77">
        <v>37.563000000000002</v>
      </c>
      <c r="U119" s="77">
        <v>36.936</v>
      </c>
      <c r="V119" s="77">
        <v>35.720999999999997</v>
      </c>
      <c r="W119" s="77">
        <v>36.064</v>
      </c>
      <c r="X119" s="23"/>
      <c r="Y119" s="23"/>
      <c r="Z119" s="23"/>
      <c r="AA119" s="23"/>
      <c r="AB119" s="23"/>
      <c r="AC119" s="23"/>
      <c r="AD119" s="23"/>
      <c r="AE119" s="23"/>
      <c r="AF119" s="23"/>
      <c r="AG119" s="23"/>
      <c r="AH119" s="23"/>
      <c r="AI119" s="23"/>
      <c r="AJ119" s="23"/>
      <c r="AK119" s="77"/>
      <c r="AL119" s="77"/>
      <c r="AM119" s="77"/>
      <c r="AN119" s="77"/>
      <c r="AO119" s="77"/>
      <c r="AP119" s="77"/>
    </row>
    <row r="120" spans="1:42" x14ac:dyDescent="0.2">
      <c r="A120" s="81" t="s">
        <v>49</v>
      </c>
      <c r="B120" s="77">
        <v>0</v>
      </c>
      <c r="C120" s="77">
        <v>0</v>
      </c>
      <c r="D120" s="77">
        <v>0</v>
      </c>
      <c r="E120" s="77">
        <v>0</v>
      </c>
      <c r="F120" s="77">
        <v>0</v>
      </c>
      <c r="G120" s="77">
        <v>0</v>
      </c>
      <c r="H120" s="77">
        <v>0</v>
      </c>
      <c r="I120" s="77">
        <v>0</v>
      </c>
      <c r="J120" s="77">
        <v>0</v>
      </c>
      <c r="K120" s="77">
        <v>0</v>
      </c>
      <c r="L120" s="77">
        <v>0</v>
      </c>
      <c r="M120" s="77">
        <v>0</v>
      </c>
      <c r="N120" s="77">
        <v>0</v>
      </c>
      <c r="O120" s="77">
        <v>0</v>
      </c>
      <c r="P120" s="77">
        <v>0</v>
      </c>
      <c r="Q120" s="77">
        <v>0</v>
      </c>
      <c r="R120" s="77">
        <v>0</v>
      </c>
      <c r="S120" s="77">
        <v>0</v>
      </c>
      <c r="T120" s="77">
        <v>22.106999999999999</v>
      </c>
      <c r="U120" s="77">
        <v>22.945</v>
      </c>
      <c r="V120" s="77">
        <v>24.483000000000001</v>
      </c>
      <c r="W120" s="77">
        <v>27.001000000000001</v>
      </c>
      <c r="X120" s="23"/>
      <c r="Y120" s="23"/>
      <c r="Z120" s="23"/>
      <c r="AA120" s="23"/>
      <c r="AB120" s="23"/>
      <c r="AC120" s="23"/>
      <c r="AD120" s="23"/>
      <c r="AE120" s="23"/>
      <c r="AF120" s="23"/>
      <c r="AG120" s="23"/>
      <c r="AH120" s="23"/>
      <c r="AI120" s="23"/>
      <c r="AJ120" s="23"/>
      <c r="AK120" s="77"/>
      <c r="AL120" s="77"/>
      <c r="AM120" s="77"/>
      <c r="AN120" s="77"/>
      <c r="AO120" s="77"/>
      <c r="AP120" s="77"/>
    </row>
    <row r="121" spans="1:42" x14ac:dyDescent="0.2">
      <c r="A121" s="78" t="s">
        <v>50</v>
      </c>
      <c r="B121" s="79">
        <v>0</v>
      </c>
      <c r="C121" s="79">
        <v>0</v>
      </c>
      <c r="D121" s="79">
        <v>0</v>
      </c>
      <c r="E121" s="79">
        <v>0</v>
      </c>
      <c r="F121" s="79">
        <v>0</v>
      </c>
      <c r="G121" s="79">
        <v>0</v>
      </c>
      <c r="H121" s="79">
        <v>0</v>
      </c>
      <c r="I121" s="79">
        <v>0</v>
      </c>
      <c r="J121" s="79">
        <v>0</v>
      </c>
      <c r="K121" s="79">
        <v>0</v>
      </c>
      <c r="L121" s="79">
        <v>0</v>
      </c>
      <c r="M121" s="79">
        <v>0</v>
      </c>
      <c r="N121" s="79">
        <v>0</v>
      </c>
      <c r="O121" s="79">
        <v>0</v>
      </c>
      <c r="P121" s="79">
        <v>0</v>
      </c>
      <c r="Q121" s="79">
        <v>0</v>
      </c>
      <c r="R121" s="79">
        <v>0</v>
      </c>
      <c r="S121" s="79">
        <v>0</v>
      </c>
      <c r="T121" s="79">
        <v>58.658999999999999</v>
      </c>
      <c r="U121" s="79">
        <v>59.084000000000003</v>
      </c>
      <c r="V121" s="79">
        <v>60.411000000000001</v>
      </c>
      <c r="W121" s="79">
        <v>62</v>
      </c>
      <c r="X121" s="24"/>
      <c r="Y121" s="24"/>
      <c r="Z121" s="24"/>
      <c r="AA121" s="24"/>
      <c r="AB121" s="24"/>
      <c r="AC121" s="24"/>
      <c r="AD121" s="24"/>
      <c r="AE121" s="24"/>
      <c r="AF121" s="24"/>
      <c r="AG121" s="24"/>
      <c r="AH121" s="24"/>
      <c r="AI121" s="24"/>
      <c r="AJ121" s="24"/>
      <c r="AK121" s="79"/>
      <c r="AL121" s="79"/>
      <c r="AM121" s="79"/>
      <c r="AN121" s="79"/>
      <c r="AO121" s="79"/>
      <c r="AP121" s="79"/>
    </row>
    <row r="122" spans="1:42" x14ac:dyDescent="0.2">
      <c r="A122" s="81" t="s">
        <v>48</v>
      </c>
      <c r="B122" s="77">
        <v>0</v>
      </c>
      <c r="C122" s="77">
        <v>0</v>
      </c>
      <c r="D122" s="77">
        <v>0</v>
      </c>
      <c r="E122" s="77">
        <v>0</v>
      </c>
      <c r="F122" s="77">
        <v>0</v>
      </c>
      <c r="G122" s="77">
        <v>0</v>
      </c>
      <c r="H122" s="77">
        <v>0</v>
      </c>
      <c r="I122" s="77">
        <v>0</v>
      </c>
      <c r="J122" s="77">
        <v>0</v>
      </c>
      <c r="K122" s="77">
        <v>0</v>
      </c>
      <c r="L122" s="77">
        <v>0</v>
      </c>
      <c r="M122" s="77">
        <v>0</v>
      </c>
      <c r="N122" s="77">
        <v>0</v>
      </c>
      <c r="O122" s="77">
        <v>0</v>
      </c>
      <c r="P122" s="77">
        <v>0</v>
      </c>
      <c r="Q122" s="77">
        <v>0</v>
      </c>
      <c r="R122" s="77">
        <v>0</v>
      </c>
      <c r="S122" s="77">
        <v>0</v>
      </c>
      <c r="T122" s="77">
        <v>28.643999999999998</v>
      </c>
      <c r="U122" s="77">
        <v>28.395</v>
      </c>
      <c r="V122" s="77">
        <v>28.553000000000001</v>
      </c>
      <c r="W122" s="77">
        <v>26.451000000000001</v>
      </c>
      <c r="X122" s="23"/>
      <c r="Y122" s="23"/>
      <c r="Z122" s="23"/>
      <c r="AA122" s="23"/>
      <c r="AB122" s="23"/>
      <c r="AC122" s="23"/>
      <c r="AD122" s="23"/>
      <c r="AE122" s="23"/>
      <c r="AF122" s="23"/>
      <c r="AG122" s="23"/>
      <c r="AH122" s="23"/>
      <c r="AI122" s="23"/>
      <c r="AJ122" s="23"/>
      <c r="AK122" s="77"/>
      <c r="AL122" s="77"/>
      <c r="AM122" s="77"/>
      <c r="AN122" s="77"/>
      <c r="AO122" s="77"/>
      <c r="AP122" s="77"/>
    </row>
    <row r="123" spans="1:42" x14ac:dyDescent="0.2">
      <c r="A123" s="81" t="s">
        <v>49</v>
      </c>
      <c r="B123" s="77">
        <v>0</v>
      </c>
      <c r="C123" s="77">
        <v>0</v>
      </c>
      <c r="D123" s="77">
        <v>0</v>
      </c>
      <c r="E123" s="77">
        <v>0</v>
      </c>
      <c r="F123" s="77">
        <v>0</v>
      </c>
      <c r="G123" s="77">
        <v>0</v>
      </c>
      <c r="H123" s="77">
        <v>0</v>
      </c>
      <c r="I123" s="77">
        <v>0</v>
      </c>
      <c r="J123" s="77">
        <v>0</v>
      </c>
      <c r="K123" s="77">
        <v>0</v>
      </c>
      <c r="L123" s="77">
        <v>0</v>
      </c>
      <c r="M123" s="77">
        <v>0</v>
      </c>
      <c r="N123" s="77">
        <v>0</v>
      </c>
      <c r="O123" s="77">
        <v>0</v>
      </c>
      <c r="P123" s="77">
        <v>0</v>
      </c>
      <c r="Q123" s="77">
        <v>0</v>
      </c>
      <c r="R123" s="77">
        <v>0</v>
      </c>
      <c r="S123" s="77">
        <v>0</v>
      </c>
      <c r="T123" s="77">
        <v>30.015000000000001</v>
      </c>
      <c r="U123" s="77">
        <v>30.689</v>
      </c>
      <c r="V123" s="77">
        <v>31.858000000000001</v>
      </c>
      <c r="W123" s="77">
        <v>35.548999999999999</v>
      </c>
      <c r="X123" s="23"/>
      <c r="Y123" s="23"/>
      <c r="Z123" s="23"/>
      <c r="AA123" s="23"/>
      <c r="AB123" s="23"/>
      <c r="AC123" s="23"/>
      <c r="AD123" s="23"/>
      <c r="AE123" s="23"/>
      <c r="AF123" s="23"/>
      <c r="AG123" s="23"/>
      <c r="AH123" s="23"/>
      <c r="AI123" s="23"/>
      <c r="AJ123" s="23"/>
      <c r="AK123" s="77"/>
      <c r="AL123" s="77"/>
      <c r="AM123" s="77"/>
      <c r="AN123" s="77"/>
      <c r="AO123" s="77"/>
      <c r="AP123" s="77"/>
    </row>
    <row r="124" spans="1:42" x14ac:dyDescent="0.2">
      <c r="A124" s="78" t="s">
        <v>51</v>
      </c>
      <c r="B124" s="79">
        <v>0</v>
      </c>
      <c r="C124" s="79">
        <v>0</v>
      </c>
      <c r="D124" s="79">
        <v>0</v>
      </c>
      <c r="E124" s="79">
        <v>0</v>
      </c>
      <c r="F124" s="79">
        <v>0</v>
      </c>
      <c r="G124" s="79">
        <v>0</v>
      </c>
      <c r="H124" s="79">
        <v>0</v>
      </c>
      <c r="I124" s="79">
        <v>0</v>
      </c>
      <c r="J124" s="79">
        <v>0</v>
      </c>
      <c r="K124" s="79">
        <v>0</v>
      </c>
      <c r="L124" s="79">
        <v>0</v>
      </c>
      <c r="M124" s="79">
        <v>0</v>
      </c>
      <c r="N124" s="79">
        <v>0</v>
      </c>
      <c r="O124" s="79">
        <v>0</v>
      </c>
      <c r="P124" s="79">
        <v>0</v>
      </c>
      <c r="Q124" s="79">
        <v>0</v>
      </c>
      <c r="R124" s="79">
        <v>0</v>
      </c>
      <c r="S124" s="79">
        <v>0</v>
      </c>
      <c r="T124" s="79">
        <v>36.348999999999997</v>
      </c>
      <c r="U124" s="79">
        <v>48.550999999999995</v>
      </c>
      <c r="V124" s="79">
        <v>69.42</v>
      </c>
      <c r="W124" s="79">
        <v>62.967999999999996</v>
      </c>
      <c r="X124" s="24"/>
      <c r="Y124" s="24"/>
      <c r="Z124" s="24"/>
      <c r="AA124" s="24"/>
      <c r="AB124" s="24"/>
      <c r="AC124" s="24"/>
      <c r="AD124" s="24"/>
      <c r="AE124" s="24"/>
      <c r="AF124" s="24"/>
      <c r="AG124" s="24"/>
      <c r="AH124" s="24"/>
      <c r="AI124" s="24"/>
      <c r="AJ124" s="24"/>
      <c r="AK124" s="79"/>
      <c r="AL124" s="79"/>
      <c r="AM124" s="79"/>
      <c r="AN124" s="79"/>
      <c r="AO124" s="79"/>
      <c r="AP124" s="79"/>
    </row>
    <row r="125" spans="1:42" x14ac:dyDescent="0.2">
      <c r="A125" s="81" t="s">
        <v>48</v>
      </c>
      <c r="B125" s="77">
        <v>0</v>
      </c>
      <c r="C125" s="77">
        <v>0</v>
      </c>
      <c r="D125" s="77">
        <v>0</v>
      </c>
      <c r="E125" s="77">
        <v>0</v>
      </c>
      <c r="F125" s="77">
        <v>0</v>
      </c>
      <c r="G125" s="77">
        <v>0</v>
      </c>
      <c r="H125" s="77">
        <v>0</v>
      </c>
      <c r="I125" s="77">
        <v>0</v>
      </c>
      <c r="J125" s="77">
        <v>0</v>
      </c>
      <c r="K125" s="77">
        <v>0</v>
      </c>
      <c r="L125" s="77">
        <v>0</v>
      </c>
      <c r="M125" s="77">
        <v>0</v>
      </c>
      <c r="N125" s="77">
        <v>0</v>
      </c>
      <c r="O125" s="77">
        <v>0</v>
      </c>
      <c r="P125" s="77">
        <v>0</v>
      </c>
      <c r="Q125" s="77">
        <v>0</v>
      </c>
      <c r="R125" s="77">
        <v>0</v>
      </c>
      <c r="S125" s="77">
        <v>0</v>
      </c>
      <c r="T125" s="77">
        <v>4.1079999999999997</v>
      </c>
      <c r="U125" s="77">
        <v>2.3149999999999999</v>
      </c>
      <c r="V125" s="77">
        <v>2.3130000000000002</v>
      </c>
      <c r="W125" s="77">
        <v>1.544</v>
      </c>
      <c r="X125" s="23"/>
      <c r="Y125" s="23"/>
      <c r="Z125" s="23"/>
      <c r="AA125" s="23"/>
      <c r="AB125" s="23"/>
      <c r="AC125" s="23"/>
      <c r="AD125" s="23"/>
      <c r="AE125" s="23"/>
      <c r="AF125" s="23"/>
      <c r="AG125" s="23"/>
      <c r="AH125" s="23"/>
      <c r="AI125" s="23"/>
      <c r="AJ125" s="23"/>
      <c r="AK125" s="77"/>
      <c r="AL125" s="77"/>
      <c r="AM125" s="77"/>
      <c r="AN125" s="77"/>
      <c r="AO125" s="77"/>
      <c r="AP125" s="77"/>
    </row>
    <row r="126" spans="1:42" x14ac:dyDescent="0.2">
      <c r="A126" s="82" t="s">
        <v>49</v>
      </c>
      <c r="B126" s="17">
        <v>0</v>
      </c>
      <c r="C126" s="17">
        <v>0</v>
      </c>
      <c r="D126" s="17">
        <v>0</v>
      </c>
      <c r="E126" s="17">
        <v>0</v>
      </c>
      <c r="F126" s="17">
        <v>0</v>
      </c>
      <c r="G126" s="17">
        <v>0</v>
      </c>
      <c r="H126" s="17">
        <v>0</v>
      </c>
      <c r="I126" s="17">
        <v>0</v>
      </c>
      <c r="J126" s="17">
        <v>0</v>
      </c>
      <c r="K126" s="17">
        <v>0</v>
      </c>
      <c r="L126" s="17">
        <v>0</v>
      </c>
      <c r="M126" s="17">
        <v>0</v>
      </c>
      <c r="N126" s="17">
        <v>0</v>
      </c>
      <c r="O126" s="17">
        <v>0</v>
      </c>
      <c r="P126" s="17">
        <v>0</v>
      </c>
      <c r="Q126" s="17">
        <v>0</v>
      </c>
      <c r="R126" s="17">
        <v>0</v>
      </c>
      <c r="S126" s="17">
        <v>0</v>
      </c>
      <c r="T126" s="17">
        <v>32.241</v>
      </c>
      <c r="U126" s="17">
        <v>46.235999999999997</v>
      </c>
      <c r="V126" s="17">
        <v>67.106999999999999</v>
      </c>
      <c r="W126" s="17">
        <v>61.423999999999999</v>
      </c>
      <c r="X126" s="28"/>
      <c r="Y126" s="28"/>
      <c r="Z126" s="28"/>
      <c r="AA126" s="28"/>
      <c r="AB126" s="28"/>
      <c r="AC126" s="28"/>
      <c r="AD126" s="28"/>
      <c r="AE126" s="28"/>
      <c r="AF126" s="28"/>
      <c r="AG126" s="28"/>
      <c r="AH126" s="28"/>
      <c r="AI126" s="28"/>
      <c r="AJ126" s="28"/>
      <c r="AK126" s="17"/>
      <c r="AL126" s="17"/>
      <c r="AM126" s="17"/>
      <c r="AN126" s="17"/>
      <c r="AO126" s="17"/>
      <c r="AP126" s="17"/>
    </row>
    <row r="128" spans="1:42" x14ac:dyDescent="0.2">
      <c r="A128" s="75" t="s">
        <v>249</v>
      </c>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c r="AA128" s="21"/>
      <c r="AB128" s="21"/>
      <c r="AC128" s="21"/>
      <c r="AD128" s="21"/>
      <c r="AE128" s="21"/>
      <c r="AF128" s="21"/>
      <c r="AG128" s="21"/>
      <c r="AH128" s="21"/>
      <c r="AI128" s="21"/>
      <c r="AJ128" s="21"/>
      <c r="AK128" s="21"/>
      <c r="AL128" s="21"/>
      <c r="AM128" s="21"/>
      <c r="AN128" s="21"/>
      <c r="AO128" s="21"/>
      <c r="AP128" s="21"/>
    </row>
    <row r="129" spans="1:42" x14ac:dyDescent="0.2">
      <c r="A129" s="76" t="s">
        <v>0</v>
      </c>
      <c r="B129" s="77">
        <v>0</v>
      </c>
      <c r="C129" s="77">
        <v>0</v>
      </c>
      <c r="D129" s="77">
        <v>0</v>
      </c>
      <c r="E129" s="77">
        <v>0</v>
      </c>
      <c r="F129" s="77">
        <v>0</v>
      </c>
      <c r="G129" s="77">
        <v>0</v>
      </c>
      <c r="H129" s="77">
        <v>0</v>
      </c>
      <c r="I129" s="77">
        <v>0</v>
      </c>
      <c r="J129" s="77">
        <v>0</v>
      </c>
      <c r="K129" s="77">
        <v>0</v>
      </c>
      <c r="L129" s="77">
        <v>0</v>
      </c>
      <c r="M129" s="77">
        <v>0</v>
      </c>
      <c r="N129" s="77">
        <v>0</v>
      </c>
      <c r="O129" s="77">
        <v>0</v>
      </c>
      <c r="P129" s="77">
        <v>0</v>
      </c>
      <c r="Q129" s="77">
        <v>0</v>
      </c>
      <c r="R129" s="77">
        <v>0</v>
      </c>
      <c r="S129" s="77">
        <v>0</v>
      </c>
      <c r="T129" s="77">
        <v>120.32400000000001</v>
      </c>
      <c r="U129" s="77">
        <v>122.79599999999999</v>
      </c>
      <c r="V129" s="77">
        <v>126.64899999999999</v>
      </c>
      <c r="W129" s="77">
        <v>125.4</v>
      </c>
      <c r="X129" s="23"/>
      <c r="Y129" s="23"/>
      <c r="Z129" s="23"/>
      <c r="AA129" s="23"/>
      <c r="AB129" s="23"/>
      <c r="AC129" s="23"/>
      <c r="AD129" s="23"/>
      <c r="AE129" s="23"/>
      <c r="AF129" s="23"/>
      <c r="AG129" s="23"/>
      <c r="AH129" s="23"/>
      <c r="AI129" s="23"/>
      <c r="AJ129" s="23"/>
      <c r="AK129" s="77"/>
      <c r="AL129" s="77"/>
      <c r="AM129" s="77"/>
      <c r="AN129" s="77"/>
      <c r="AO129" s="77"/>
      <c r="AP129" s="77"/>
    </row>
    <row r="130" spans="1:42" x14ac:dyDescent="0.2">
      <c r="A130" s="78" t="s">
        <v>47</v>
      </c>
      <c r="B130" s="79">
        <v>0</v>
      </c>
      <c r="C130" s="79">
        <v>0</v>
      </c>
      <c r="D130" s="79">
        <v>0</v>
      </c>
      <c r="E130" s="79">
        <v>0</v>
      </c>
      <c r="F130" s="79">
        <v>0</v>
      </c>
      <c r="G130" s="79">
        <v>0</v>
      </c>
      <c r="H130" s="79">
        <v>0</v>
      </c>
      <c r="I130" s="79">
        <v>0</v>
      </c>
      <c r="J130" s="79">
        <v>0</v>
      </c>
      <c r="K130" s="79">
        <v>0</v>
      </c>
      <c r="L130" s="79">
        <v>0</v>
      </c>
      <c r="M130" s="79">
        <v>0</v>
      </c>
      <c r="N130" s="79">
        <v>0</v>
      </c>
      <c r="O130" s="79">
        <v>0</v>
      </c>
      <c r="P130" s="79">
        <v>0</v>
      </c>
      <c r="Q130" s="79">
        <v>0</v>
      </c>
      <c r="R130" s="79">
        <v>0</v>
      </c>
      <c r="S130" s="79">
        <v>0</v>
      </c>
      <c r="T130" s="79">
        <v>78.918000000000006</v>
      </c>
      <c r="U130" s="79">
        <v>82.552999999999997</v>
      </c>
      <c r="V130" s="79">
        <v>81.655000000000001</v>
      </c>
      <c r="W130" s="79">
        <v>81.129000000000005</v>
      </c>
      <c r="X130" s="24"/>
      <c r="Y130" s="24"/>
      <c r="Z130" s="24"/>
      <c r="AA130" s="24"/>
      <c r="AB130" s="24"/>
      <c r="AC130" s="24"/>
      <c r="AD130" s="24"/>
      <c r="AE130" s="24"/>
      <c r="AF130" s="24"/>
      <c r="AG130" s="24"/>
      <c r="AH130" s="24"/>
      <c r="AI130" s="24"/>
      <c r="AJ130" s="24"/>
      <c r="AK130" s="79"/>
      <c r="AL130" s="79"/>
      <c r="AM130" s="79"/>
      <c r="AN130" s="79"/>
      <c r="AO130" s="79"/>
      <c r="AP130" s="79"/>
    </row>
    <row r="131" spans="1:42" x14ac:dyDescent="0.2">
      <c r="A131" s="81" t="s">
        <v>48</v>
      </c>
      <c r="B131" s="77">
        <v>0</v>
      </c>
      <c r="C131" s="77">
        <v>0</v>
      </c>
      <c r="D131" s="77">
        <v>0</v>
      </c>
      <c r="E131" s="77">
        <v>0</v>
      </c>
      <c r="F131" s="77">
        <v>0</v>
      </c>
      <c r="G131" s="77">
        <v>0</v>
      </c>
      <c r="H131" s="77">
        <v>0</v>
      </c>
      <c r="I131" s="77">
        <v>0</v>
      </c>
      <c r="J131" s="77">
        <v>0</v>
      </c>
      <c r="K131" s="77">
        <v>0</v>
      </c>
      <c r="L131" s="77">
        <v>0</v>
      </c>
      <c r="M131" s="77">
        <v>0</v>
      </c>
      <c r="N131" s="77">
        <v>0</v>
      </c>
      <c r="O131" s="77">
        <v>0</v>
      </c>
      <c r="P131" s="77">
        <v>0</v>
      </c>
      <c r="Q131" s="77">
        <v>0</v>
      </c>
      <c r="R131" s="77">
        <v>0</v>
      </c>
      <c r="S131" s="77">
        <v>0</v>
      </c>
      <c r="T131" s="77">
        <v>28.495000000000001</v>
      </c>
      <c r="U131" s="77">
        <v>29.545999999999999</v>
      </c>
      <c r="V131" s="77">
        <v>28.518999999999998</v>
      </c>
      <c r="W131" s="77">
        <v>25.053000000000001</v>
      </c>
      <c r="X131" s="23"/>
      <c r="Y131" s="23"/>
      <c r="Z131" s="23"/>
      <c r="AA131" s="23"/>
      <c r="AB131" s="23"/>
      <c r="AC131" s="23"/>
      <c r="AD131" s="23"/>
      <c r="AE131" s="23"/>
      <c r="AF131" s="23"/>
      <c r="AG131" s="23"/>
      <c r="AH131" s="23"/>
      <c r="AI131" s="23"/>
      <c r="AJ131" s="23"/>
      <c r="AK131" s="77"/>
      <c r="AL131" s="77"/>
      <c r="AM131" s="77"/>
      <c r="AN131" s="77"/>
      <c r="AO131" s="77"/>
      <c r="AP131" s="77"/>
    </row>
    <row r="132" spans="1:42" x14ac:dyDescent="0.2">
      <c r="A132" s="81" t="s">
        <v>49</v>
      </c>
      <c r="B132" s="77">
        <v>0</v>
      </c>
      <c r="C132" s="77">
        <v>0</v>
      </c>
      <c r="D132" s="77">
        <v>0</v>
      </c>
      <c r="E132" s="77">
        <v>0</v>
      </c>
      <c r="F132" s="77">
        <v>0</v>
      </c>
      <c r="G132" s="77">
        <v>0</v>
      </c>
      <c r="H132" s="77">
        <v>0</v>
      </c>
      <c r="I132" s="77">
        <v>0</v>
      </c>
      <c r="J132" s="77">
        <v>0</v>
      </c>
      <c r="K132" s="77">
        <v>0</v>
      </c>
      <c r="L132" s="77">
        <v>0</v>
      </c>
      <c r="M132" s="77">
        <v>0</v>
      </c>
      <c r="N132" s="77">
        <v>0</v>
      </c>
      <c r="O132" s="77">
        <v>0</v>
      </c>
      <c r="P132" s="77">
        <v>0</v>
      </c>
      <c r="Q132" s="77">
        <v>0</v>
      </c>
      <c r="R132" s="77">
        <v>0</v>
      </c>
      <c r="S132" s="77">
        <v>0</v>
      </c>
      <c r="T132" s="77">
        <v>50.423000000000002</v>
      </c>
      <c r="U132" s="77">
        <v>53.006999999999998</v>
      </c>
      <c r="V132" s="77">
        <v>53.136000000000003</v>
      </c>
      <c r="W132" s="77">
        <v>56.076000000000001</v>
      </c>
      <c r="X132" s="23"/>
      <c r="Y132" s="23"/>
      <c r="Z132" s="23"/>
      <c r="AA132" s="23"/>
      <c r="AB132" s="23"/>
      <c r="AC132" s="23"/>
      <c r="AD132" s="23"/>
      <c r="AE132" s="23"/>
      <c r="AF132" s="23"/>
      <c r="AG132" s="23"/>
      <c r="AH132" s="23"/>
      <c r="AI132" s="23"/>
      <c r="AJ132" s="23"/>
      <c r="AK132" s="77"/>
      <c r="AL132" s="77"/>
      <c r="AM132" s="77"/>
      <c r="AN132" s="77"/>
      <c r="AO132" s="77"/>
      <c r="AP132" s="77"/>
    </row>
    <row r="133" spans="1:42" x14ac:dyDescent="0.2">
      <c r="A133" s="78" t="s">
        <v>50</v>
      </c>
      <c r="B133" s="79">
        <v>0</v>
      </c>
      <c r="C133" s="79">
        <v>0</v>
      </c>
      <c r="D133" s="79">
        <v>0</v>
      </c>
      <c r="E133" s="79">
        <v>0</v>
      </c>
      <c r="F133" s="79">
        <v>0</v>
      </c>
      <c r="G133" s="79">
        <v>0</v>
      </c>
      <c r="H133" s="79">
        <v>0</v>
      </c>
      <c r="I133" s="79">
        <v>0</v>
      </c>
      <c r="J133" s="79">
        <v>0</v>
      </c>
      <c r="K133" s="79">
        <v>0</v>
      </c>
      <c r="L133" s="79">
        <v>0</v>
      </c>
      <c r="M133" s="79">
        <v>0</v>
      </c>
      <c r="N133" s="79">
        <v>0</v>
      </c>
      <c r="O133" s="79">
        <v>0</v>
      </c>
      <c r="P133" s="79">
        <v>0</v>
      </c>
      <c r="Q133" s="79">
        <v>0</v>
      </c>
      <c r="R133" s="79">
        <v>0</v>
      </c>
      <c r="S133" s="79">
        <v>0</v>
      </c>
      <c r="T133" s="79">
        <v>34.188000000000002</v>
      </c>
      <c r="U133" s="79">
        <v>32.424999999999997</v>
      </c>
      <c r="V133" s="79">
        <v>34.735999999999997</v>
      </c>
      <c r="W133" s="79">
        <v>35.344999999999999</v>
      </c>
      <c r="X133" s="24"/>
      <c r="Y133" s="24"/>
      <c r="Z133" s="24"/>
      <c r="AA133" s="24"/>
      <c r="AB133" s="24"/>
      <c r="AC133" s="24"/>
      <c r="AD133" s="24"/>
      <c r="AE133" s="24"/>
      <c r="AF133" s="24"/>
      <c r="AG133" s="24"/>
      <c r="AH133" s="24"/>
      <c r="AI133" s="24"/>
      <c r="AJ133" s="24"/>
      <c r="AK133" s="79"/>
      <c r="AL133" s="79"/>
      <c r="AM133" s="79"/>
      <c r="AN133" s="79"/>
      <c r="AO133" s="79"/>
      <c r="AP133" s="79"/>
    </row>
    <row r="134" spans="1:42" x14ac:dyDescent="0.2">
      <c r="A134" s="81" t="s">
        <v>48</v>
      </c>
      <c r="B134" s="77">
        <v>0</v>
      </c>
      <c r="C134" s="77">
        <v>0</v>
      </c>
      <c r="D134" s="77">
        <v>0</v>
      </c>
      <c r="E134" s="77">
        <v>0</v>
      </c>
      <c r="F134" s="77">
        <v>0</v>
      </c>
      <c r="G134" s="77">
        <v>0</v>
      </c>
      <c r="H134" s="77">
        <v>0</v>
      </c>
      <c r="I134" s="77">
        <v>0</v>
      </c>
      <c r="J134" s="77">
        <v>0</v>
      </c>
      <c r="K134" s="77">
        <v>0</v>
      </c>
      <c r="L134" s="77">
        <v>0</v>
      </c>
      <c r="M134" s="77">
        <v>0</v>
      </c>
      <c r="N134" s="77">
        <v>0</v>
      </c>
      <c r="O134" s="77">
        <v>0</v>
      </c>
      <c r="P134" s="77">
        <v>0</v>
      </c>
      <c r="Q134" s="77">
        <v>0</v>
      </c>
      <c r="R134" s="77">
        <v>0</v>
      </c>
      <c r="S134" s="77">
        <v>0</v>
      </c>
      <c r="T134" s="77">
        <v>11.957000000000001</v>
      </c>
      <c r="U134" s="77">
        <v>12.715</v>
      </c>
      <c r="V134" s="77">
        <v>12.032999999999999</v>
      </c>
      <c r="W134" s="77">
        <v>10.259</v>
      </c>
      <c r="X134" s="23"/>
      <c r="Y134" s="23"/>
      <c r="Z134" s="23"/>
      <c r="AA134" s="23"/>
      <c r="AB134" s="23"/>
      <c r="AC134" s="23"/>
      <c r="AD134" s="23"/>
      <c r="AE134" s="23"/>
      <c r="AF134" s="23"/>
      <c r="AG134" s="23"/>
      <c r="AH134" s="23"/>
      <c r="AI134" s="23"/>
      <c r="AJ134" s="23"/>
      <c r="AK134" s="77"/>
      <c r="AL134" s="77"/>
      <c r="AM134" s="77"/>
      <c r="AN134" s="77"/>
      <c r="AO134" s="77"/>
      <c r="AP134" s="77"/>
    </row>
    <row r="135" spans="1:42" x14ac:dyDescent="0.2">
      <c r="A135" s="81" t="s">
        <v>49</v>
      </c>
      <c r="B135" s="77">
        <v>0</v>
      </c>
      <c r="C135" s="77">
        <v>0</v>
      </c>
      <c r="D135" s="77">
        <v>0</v>
      </c>
      <c r="E135" s="77">
        <v>0</v>
      </c>
      <c r="F135" s="77">
        <v>0</v>
      </c>
      <c r="G135" s="77">
        <v>0</v>
      </c>
      <c r="H135" s="77">
        <v>0</v>
      </c>
      <c r="I135" s="77">
        <v>0</v>
      </c>
      <c r="J135" s="77">
        <v>0</v>
      </c>
      <c r="K135" s="77">
        <v>0</v>
      </c>
      <c r="L135" s="77">
        <v>0</v>
      </c>
      <c r="M135" s="77">
        <v>0</v>
      </c>
      <c r="N135" s="77">
        <v>0</v>
      </c>
      <c r="O135" s="77">
        <v>0</v>
      </c>
      <c r="P135" s="77">
        <v>0</v>
      </c>
      <c r="Q135" s="77">
        <v>0</v>
      </c>
      <c r="R135" s="77">
        <v>0</v>
      </c>
      <c r="S135" s="77">
        <v>0</v>
      </c>
      <c r="T135" s="77">
        <v>22.231000000000002</v>
      </c>
      <c r="U135" s="77">
        <v>19.71</v>
      </c>
      <c r="V135" s="77">
        <v>22.702999999999999</v>
      </c>
      <c r="W135" s="77">
        <v>25.085999999999999</v>
      </c>
      <c r="X135" s="23"/>
      <c r="Y135" s="23"/>
      <c r="Z135" s="23"/>
      <c r="AA135" s="23"/>
      <c r="AB135" s="23"/>
      <c r="AC135" s="23"/>
      <c r="AD135" s="23"/>
      <c r="AE135" s="23"/>
      <c r="AF135" s="23"/>
      <c r="AG135" s="23"/>
      <c r="AH135" s="23"/>
      <c r="AI135" s="23"/>
      <c r="AJ135" s="23"/>
      <c r="AK135" s="77"/>
      <c r="AL135" s="77"/>
      <c r="AM135" s="77"/>
      <c r="AN135" s="77"/>
      <c r="AO135" s="77"/>
      <c r="AP135" s="77"/>
    </row>
    <row r="136" spans="1:42" x14ac:dyDescent="0.2">
      <c r="A136" s="78" t="s">
        <v>51</v>
      </c>
      <c r="B136" s="79">
        <v>0</v>
      </c>
      <c r="C136" s="79">
        <v>0</v>
      </c>
      <c r="D136" s="79">
        <v>0</v>
      </c>
      <c r="E136" s="79">
        <v>0</v>
      </c>
      <c r="F136" s="79">
        <v>0</v>
      </c>
      <c r="G136" s="79">
        <v>0</v>
      </c>
      <c r="H136" s="79">
        <v>0</v>
      </c>
      <c r="I136" s="79">
        <v>0</v>
      </c>
      <c r="J136" s="79">
        <v>0</v>
      </c>
      <c r="K136" s="79">
        <v>0</v>
      </c>
      <c r="L136" s="79">
        <v>0</v>
      </c>
      <c r="M136" s="79">
        <v>0</v>
      </c>
      <c r="N136" s="79">
        <v>0</v>
      </c>
      <c r="O136" s="79">
        <v>0</v>
      </c>
      <c r="P136" s="79">
        <v>0</v>
      </c>
      <c r="Q136" s="79">
        <v>0</v>
      </c>
      <c r="R136" s="79">
        <v>0</v>
      </c>
      <c r="S136" s="79">
        <v>0</v>
      </c>
      <c r="T136" s="79">
        <v>7.218</v>
      </c>
      <c r="U136" s="79">
        <v>7.8179999999999996</v>
      </c>
      <c r="V136" s="79">
        <v>10.257999999999999</v>
      </c>
      <c r="W136" s="79">
        <v>8.9260000000000002</v>
      </c>
      <c r="X136" s="24"/>
      <c r="Y136" s="24"/>
      <c r="Z136" s="24"/>
      <c r="AA136" s="24"/>
      <c r="AB136" s="24"/>
      <c r="AC136" s="24"/>
      <c r="AD136" s="24"/>
      <c r="AE136" s="24"/>
      <c r="AF136" s="24"/>
      <c r="AG136" s="24"/>
      <c r="AH136" s="24"/>
      <c r="AI136" s="24"/>
      <c r="AJ136" s="24"/>
      <c r="AK136" s="79"/>
      <c r="AL136" s="79"/>
      <c r="AM136" s="79"/>
      <c r="AN136" s="79"/>
      <c r="AO136" s="79"/>
      <c r="AP136" s="79"/>
    </row>
    <row r="137" spans="1:42" x14ac:dyDescent="0.2">
      <c r="A137" s="81" t="s">
        <v>48</v>
      </c>
      <c r="B137" s="77">
        <v>0</v>
      </c>
      <c r="C137" s="77">
        <v>0</v>
      </c>
      <c r="D137" s="77">
        <v>0</v>
      </c>
      <c r="E137" s="77">
        <v>0</v>
      </c>
      <c r="F137" s="77">
        <v>0</v>
      </c>
      <c r="G137" s="77">
        <v>0</v>
      </c>
      <c r="H137" s="77">
        <v>0</v>
      </c>
      <c r="I137" s="77">
        <v>0</v>
      </c>
      <c r="J137" s="77">
        <v>0</v>
      </c>
      <c r="K137" s="77">
        <v>0</v>
      </c>
      <c r="L137" s="77">
        <v>0</v>
      </c>
      <c r="M137" s="77">
        <v>0</v>
      </c>
      <c r="N137" s="77">
        <v>0</v>
      </c>
      <c r="O137" s="77">
        <v>0</v>
      </c>
      <c r="P137" s="77">
        <v>0</v>
      </c>
      <c r="Q137" s="77">
        <v>0</v>
      </c>
      <c r="R137" s="77">
        <v>0</v>
      </c>
      <c r="S137" s="77">
        <v>0</v>
      </c>
      <c r="T137" s="77">
        <v>5.3</v>
      </c>
      <c r="U137" s="77">
        <v>5</v>
      </c>
      <c r="V137" s="77">
        <v>5</v>
      </c>
      <c r="W137" s="77">
        <v>3</v>
      </c>
      <c r="X137" s="23"/>
      <c r="Y137" s="23"/>
      <c r="Z137" s="23"/>
      <c r="AA137" s="23"/>
      <c r="AB137" s="23"/>
      <c r="AC137" s="23"/>
      <c r="AD137" s="23"/>
      <c r="AE137" s="23"/>
      <c r="AF137" s="23"/>
      <c r="AG137" s="23"/>
      <c r="AH137" s="23"/>
      <c r="AI137" s="23"/>
      <c r="AJ137" s="23"/>
      <c r="AK137" s="77"/>
      <c r="AL137" s="77"/>
      <c r="AM137" s="77"/>
      <c r="AN137" s="77"/>
      <c r="AO137" s="77"/>
      <c r="AP137" s="77"/>
    </row>
    <row r="138" spans="1:42" x14ac:dyDescent="0.2">
      <c r="A138" s="82" t="s">
        <v>49</v>
      </c>
      <c r="B138" s="17">
        <v>0</v>
      </c>
      <c r="C138" s="17">
        <v>0</v>
      </c>
      <c r="D138" s="17">
        <v>0</v>
      </c>
      <c r="E138" s="17">
        <v>0</v>
      </c>
      <c r="F138" s="17">
        <v>0</v>
      </c>
      <c r="G138" s="17">
        <v>0</v>
      </c>
      <c r="H138" s="17">
        <v>0</v>
      </c>
      <c r="I138" s="17">
        <v>0</v>
      </c>
      <c r="J138" s="17">
        <v>0</v>
      </c>
      <c r="K138" s="17">
        <v>0</v>
      </c>
      <c r="L138" s="17">
        <v>0</v>
      </c>
      <c r="M138" s="17">
        <v>0</v>
      </c>
      <c r="N138" s="17">
        <v>0</v>
      </c>
      <c r="O138" s="17">
        <v>0</v>
      </c>
      <c r="P138" s="17">
        <v>0</v>
      </c>
      <c r="Q138" s="17">
        <v>0</v>
      </c>
      <c r="R138" s="17">
        <v>0</v>
      </c>
      <c r="S138" s="17">
        <v>0</v>
      </c>
      <c r="T138" s="17">
        <v>1.9179999999999999</v>
      </c>
      <c r="U138" s="17">
        <v>2.8180000000000001</v>
      </c>
      <c r="V138" s="17">
        <v>5.258</v>
      </c>
      <c r="W138" s="17">
        <v>5.9260000000000002</v>
      </c>
      <c r="X138" s="28"/>
      <c r="Y138" s="28"/>
      <c r="Z138" s="28"/>
      <c r="AA138" s="28"/>
      <c r="AB138" s="28"/>
      <c r="AC138" s="28"/>
      <c r="AD138" s="28"/>
      <c r="AE138" s="28"/>
      <c r="AF138" s="28"/>
      <c r="AG138" s="28"/>
      <c r="AH138" s="28"/>
      <c r="AI138" s="28"/>
      <c r="AJ138" s="28"/>
      <c r="AK138" s="17"/>
      <c r="AL138" s="17"/>
      <c r="AM138" s="17"/>
      <c r="AN138" s="17"/>
      <c r="AO138" s="17"/>
      <c r="AP138" s="17"/>
    </row>
    <row r="139" spans="1:42" x14ac:dyDescent="0.2">
      <c r="A139" s="278"/>
      <c r="B139" s="77"/>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Z139" s="77"/>
      <c r="AA139" s="77"/>
      <c r="AB139" s="77"/>
      <c r="AC139" s="77"/>
      <c r="AD139" s="77"/>
      <c r="AE139" s="77"/>
      <c r="AF139" s="77"/>
      <c r="AG139" s="77"/>
      <c r="AH139" s="77"/>
      <c r="AI139" s="77"/>
      <c r="AJ139" s="77"/>
      <c r="AK139" s="77"/>
      <c r="AL139" s="77"/>
      <c r="AM139" s="77"/>
      <c r="AN139" s="77"/>
      <c r="AO139" s="77"/>
      <c r="AP139" s="77"/>
    </row>
    <row r="140" spans="1:42" x14ac:dyDescent="0.2">
      <c r="A140" s="75" t="s">
        <v>278</v>
      </c>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c r="AA140" s="21"/>
      <c r="AB140" s="21"/>
      <c r="AC140" s="21"/>
      <c r="AD140" s="21"/>
      <c r="AE140" s="21"/>
      <c r="AF140" s="21"/>
      <c r="AG140" s="21"/>
      <c r="AH140" s="21"/>
      <c r="AI140" s="21"/>
      <c r="AJ140" s="21"/>
      <c r="AK140" s="21"/>
      <c r="AL140" s="21"/>
      <c r="AM140" s="21"/>
      <c r="AN140" s="21"/>
      <c r="AO140" s="21"/>
      <c r="AP140" s="21"/>
    </row>
    <row r="141" spans="1:42" x14ac:dyDescent="0.2">
      <c r="A141" s="76" t="s">
        <v>0</v>
      </c>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v>844.43999999999994</v>
      </c>
      <c r="Z141" s="77">
        <v>981.43000000000006</v>
      </c>
      <c r="AA141" s="77">
        <v>976.61700000000008</v>
      </c>
      <c r="AB141" s="77">
        <v>898.54300000000001</v>
      </c>
      <c r="AC141" s="77">
        <v>711.71300000000008</v>
      </c>
      <c r="AD141" s="77">
        <v>660.18899999999996</v>
      </c>
      <c r="AE141" s="23"/>
      <c r="AF141" s="23"/>
      <c r="AG141" s="23"/>
      <c r="AH141" s="23"/>
      <c r="AI141" s="23"/>
      <c r="AJ141" s="23"/>
      <c r="AK141" s="77"/>
      <c r="AL141" s="77"/>
      <c r="AM141" s="77"/>
      <c r="AN141" s="77"/>
      <c r="AO141" s="77"/>
      <c r="AP141" s="77"/>
    </row>
    <row r="142" spans="1:42" x14ac:dyDescent="0.2">
      <c r="A142" s="78" t="s">
        <v>47</v>
      </c>
      <c r="B142" s="79"/>
      <c r="C142" s="79"/>
      <c r="D142" s="79"/>
      <c r="E142" s="79"/>
      <c r="F142" s="79"/>
      <c r="G142" s="79"/>
      <c r="H142" s="79"/>
      <c r="I142" s="79"/>
      <c r="J142" s="79"/>
      <c r="K142" s="79"/>
      <c r="L142" s="79"/>
      <c r="M142" s="79"/>
      <c r="N142" s="79"/>
      <c r="O142" s="79"/>
      <c r="P142" s="79"/>
      <c r="Q142" s="79"/>
      <c r="R142" s="79"/>
      <c r="S142" s="79"/>
      <c r="T142" s="79"/>
      <c r="U142" s="79"/>
      <c r="V142" s="79"/>
      <c r="W142" s="79"/>
      <c r="X142" s="79"/>
      <c r="Y142" s="79">
        <v>425.60699999999997</v>
      </c>
      <c r="Z142" s="79">
        <v>433.25299999999999</v>
      </c>
      <c r="AA142" s="79">
        <v>427.77500000000003</v>
      </c>
      <c r="AB142" s="79">
        <v>409.60199999999998</v>
      </c>
      <c r="AC142" s="79">
        <v>360.99900000000002</v>
      </c>
      <c r="AD142" s="79">
        <v>333.41800000000001</v>
      </c>
      <c r="AE142" s="24"/>
      <c r="AF142" s="24"/>
      <c r="AG142" s="24"/>
      <c r="AH142" s="24"/>
      <c r="AI142" s="24"/>
      <c r="AJ142" s="24"/>
      <c r="AK142" s="79"/>
      <c r="AL142" s="79"/>
      <c r="AM142" s="79"/>
      <c r="AN142" s="79"/>
      <c r="AO142" s="79"/>
      <c r="AP142" s="79"/>
    </row>
    <row r="143" spans="1:42" x14ac:dyDescent="0.2">
      <c r="A143" s="81" t="s">
        <v>48</v>
      </c>
      <c r="B143" s="77"/>
      <c r="C143" s="77"/>
      <c r="D143" s="77"/>
      <c r="E143" s="77"/>
      <c r="F143" s="77"/>
      <c r="G143" s="77"/>
      <c r="H143" s="77"/>
      <c r="I143" s="77"/>
      <c r="J143" s="77"/>
      <c r="K143" s="77"/>
      <c r="L143" s="77"/>
      <c r="M143" s="77"/>
      <c r="N143" s="77"/>
      <c r="O143" s="77"/>
      <c r="P143" s="77"/>
      <c r="Q143" s="77"/>
      <c r="R143" s="77"/>
      <c r="S143" s="77"/>
      <c r="T143" s="77"/>
      <c r="U143" s="77"/>
      <c r="V143" s="77"/>
      <c r="W143" s="77"/>
      <c r="X143" s="77"/>
      <c r="Y143" s="77">
        <v>144.667</v>
      </c>
      <c r="Z143" s="77">
        <v>128.87200000000001</v>
      </c>
      <c r="AA143" s="77">
        <v>120.223</v>
      </c>
      <c r="AB143" s="77">
        <v>106.746</v>
      </c>
      <c r="AC143" s="77">
        <v>90.013999999999996</v>
      </c>
      <c r="AD143" s="77">
        <v>76.552999999999997</v>
      </c>
      <c r="AE143" s="23"/>
      <c r="AF143" s="23"/>
      <c r="AG143" s="23"/>
      <c r="AH143" s="23"/>
      <c r="AI143" s="23"/>
      <c r="AJ143" s="23"/>
      <c r="AK143" s="77"/>
      <c r="AL143" s="77"/>
      <c r="AM143" s="77"/>
      <c r="AN143" s="77"/>
      <c r="AO143" s="77"/>
      <c r="AP143" s="77"/>
    </row>
    <row r="144" spans="1:42" x14ac:dyDescent="0.2">
      <c r="A144" s="81" t="s">
        <v>49</v>
      </c>
      <c r="B144" s="77"/>
      <c r="C144" s="77"/>
      <c r="D144" s="77"/>
      <c r="E144" s="77"/>
      <c r="F144" s="77"/>
      <c r="G144" s="77"/>
      <c r="H144" s="77"/>
      <c r="I144" s="77"/>
      <c r="J144" s="77"/>
      <c r="K144" s="77"/>
      <c r="L144" s="77"/>
      <c r="M144" s="77"/>
      <c r="N144" s="77"/>
      <c r="O144" s="77"/>
      <c r="P144" s="77"/>
      <c r="Q144" s="77"/>
      <c r="R144" s="77"/>
      <c r="S144" s="77"/>
      <c r="T144" s="77"/>
      <c r="U144" s="77"/>
      <c r="V144" s="77"/>
      <c r="W144" s="77"/>
      <c r="X144" s="77"/>
      <c r="Y144" s="77">
        <v>280.94</v>
      </c>
      <c r="Z144" s="77">
        <v>304.38099999999997</v>
      </c>
      <c r="AA144" s="77">
        <v>307.55200000000002</v>
      </c>
      <c r="AB144" s="77">
        <v>302.85599999999999</v>
      </c>
      <c r="AC144" s="77">
        <v>270.98500000000001</v>
      </c>
      <c r="AD144" s="77">
        <v>256.86500000000001</v>
      </c>
      <c r="AE144" s="23"/>
      <c r="AF144" s="23"/>
      <c r="AG144" s="23"/>
      <c r="AH144" s="23"/>
      <c r="AI144" s="23"/>
      <c r="AJ144" s="23"/>
      <c r="AK144" s="77"/>
      <c r="AL144" s="77"/>
      <c r="AM144" s="77"/>
      <c r="AN144" s="77"/>
      <c r="AO144" s="77"/>
      <c r="AP144" s="77"/>
    </row>
    <row r="145" spans="1:42" x14ac:dyDescent="0.2">
      <c r="A145" s="78" t="s">
        <v>50</v>
      </c>
      <c r="B145" s="79"/>
      <c r="C145" s="79"/>
      <c r="D145" s="79"/>
      <c r="E145" s="79"/>
      <c r="F145" s="79"/>
      <c r="G145" s="79"/>
      <c r="H145" s="79"/>
      <c r="I145" s="79"/>
      <c r="J145" s="79"/>
      <c r="K145" s="79"/>
      <c r="L145" s="79"/>
      <c r="M145" s="79"/>
      <c r="N145" s="79"/>
      <c r="O145" s="79"/>
      <c r="P145" s="79"/>
      <c r="Q145" s="79"/>
      <c r="R145" s="79"/>
      <c r="S145" s="79"/>
      <c r="T145" s="79"/>
      <c r="U145" s="79"/>
      <c r="V145" s="79"/>
      <c r="W145" s="79"/>
      <c r="X145" s="79"/>
      <c r="Y145" s="79">
        <v>387.17500000000001</v>
      </c>
      <c r="Z145" s="79">
        <v>455.71699999999998</v>
      </c>
      <c r="AA145" s="79">
        <v>457.77600000000001</v>
      </c>
      <c r="AB145" s="79">
        <v>447.428</v>
      </c>
      <c r="AC145" s="79">
        <v>333.79500000000002</v>
      </c>
      <c r="AD145" s="79">
        <v>311.55500000000001</v>
      </c>
      <c r="AE145" s="24"/>
      <c r="AF145" s="24"/>
      <c r="AG145" s="24"/>
      <c r="AH145" s="24"/>
      <c r="AI145" s="24"/>
      <c r="AJ145" s="24"/>
      <c r="AK145" s="79"/>
      <c r="AL145" s="79"/>
      <c r="AM145" s="79"/>
      <c r="AN145" s="79"/>
      <c r="AO145" s="79"/>
      <c r="AP145" s="79"/>
    </row>
    <row r="146" spans="1:42" x14ac:dyDescent="0.2">
      <c r="A146" s="81" t="s">
        <v>48</v>
      </c>
      <c r="B146" s="77"/>
      <c r="C146" s="77"/>
      <c r="D146" s="77"/>
      <c r="E146" s="77"/>
      <c r="F146" s="77"/>
      <c r="G146" s="77"/>
      <c r="H146" s="77"/>
      <c r="I146" s="77"/>
      <c r="J146" s="77"/>
      <c r="K146" s="77"/>
      <c r="L146" s="77"/>
      <c r="M146" s="77"/>
      <c r="N146" s="77"/>
      <c r="O146" s="77"/>
      <c r="P146" s="77"/>
      <c r="Q146" s="77"/>
      <c r="R146" s="77"/>
      <c r="S146" s="77"/>
      <c r="T146" s="77"/>
      <c r="U146" s="77"/>
      <c r="V146" s="77"/>
      <c r="W146" s="77"/>
      <c r="X146" s="77"/>
      <c r="Y146" s="77">
        <v>218.887</v>
      </c>
      <c r="Z146" s="77">
        <v>251.833</v>
      </c>
      <c r="AA146" s="77">
        <v>233.68</v>
      </c>
      <c r="AB146" s="77">
        <v>209.67599999999999</v>
      </c>
      <c r="AC146" s="77">
        <v>139.47800000000001</v>
      </c>
      <c r="AD146" s="77">
        <v>143.202</v>
      </c>
      <c r="AE146" s="23"/>
      <c r="AF146" s="23"/>
      <c r="AG146" s="23"/>
      <c r="AH146" s="23"/>
      <c r="AI146" s="23"/>
      <c r="AJ146" s="23"/>
      <c r="AK146" s="77"/>
      <c r="AL146" s="77"/>
      <c r="AM146" s="77"/>
      <c r="AN146" s="77"/>
      <c r="AO146" s="77"/>
      <c r="AP146" s="77"/>
    </row>
    <row r="147" spans="1:42" x14ac:dyDescent="0.2">
      <c r="A147" s="81" t="s">
        <v>49</v>
      </c>
      <c r="B147" s="77"/>
      <c r="C147" s="77"/>
      <c r="D147" s="77"/>
      <c r="E147" s="77"/>
      <c r="F147" s="77"/>
      <c r="G147" s="77"/>
      <c r="H147" s="77"/>
      <c r="I147" s="77"/>
      <c r="J147" s="77"/>
      <c r="K147" s="77"/>
      <c r="L147" s="77"/>
      <c r="M147" s="77"/>
      <c r="N147" s="77"/>
      <c r="O147" s="77"/>
      <c r="P147" s="77"/>
      <c r="Q147" s="77"/>
      <c r="R147" s="77"/>
      <c r="S147" s="77"/>
      <c r="T147" s="77"/>
      <c r="U147" s="77"/>
      <c r="V147" s="77"/>
      <c r="W147" s="77"/>
      <c r="X147" s="77"/>
      <c r="Y147" s="77">
        <v>168.28800000000001</v>
      </c>
      <c r="Z147" s="77">
        <v>203.88399999999999</v>
      </c>
      <c r="AA147" s="77">
        <v>224.096</v>
      </c>
      <c r="AB147" s="77">
        <v>237.75200000000001</v>
      </c>
      <c r="AC147" s="77">
        <v>194.31700000000001</v>
      </c>
      <c r="AD147" s="77">
        <v>168.35300000000001</v>
      </c>
      <c r="AE147" s="23"/>
      <c r="AF147" s="23"/>
      <c r="AG147" s="23"/>
      <c r="AH147" s="23"/>
      <c r="AI147" s="23"/>
      <c r="AJ147" s="23"/>
      <c r="AK147" s="77"/>
      <c r="AL147" s="77"/>
      <c r="AM147" s="77"/>
      <c r="AN147" s="77"/>
      <c r="AO147" s="77"/>
      <c r="AP147" s="77"/>
    </row>
    <row r="148" spans="1:42" x14ac:dyDescent="0.2">
      <c r="A148" s="78" t="s">
        <v>51</v>
      </c>
      <c r="B148" s="79"/>
      <c r="C148" s="79"/>
      <c r="D148" s="79"/>
      <c r="E148" s="79"/>
      <c r="F148" s="79"/>
      <c r="G148" s="79"/>
      <c r="H148" s="79"/>
      <c r="I148" s="79"/>
      <c r="J148" s="79"/>
      <c r="K148" s="79"/>
      <c r="L148" s="79"/>
      <c r="M148" s="79"/>
      <c r="N148" s="79"/>
      <c r="O148" s="79"/>
      <c r="P148" s="79"/>
      <c r="Q148" s="79"/>
      <c r="R148" s="79"/>
      <c r="S148" s="79"/>
      <c r="T148" s="79"/>
      <c r="U148" s="79"/>
      <c r="V148" s="79"/>
      <c r="W148" s="79"/>
      <c r="X148" s="79"/>
      <c r="Y148" s="79">
        <v>31.658000000000001</v>
      </c>
      <c r="Z148" s="79">
        <v>92.46</v>
      </c>
      <c r="AA148" s="79">
        <v>91.065999999999988</v>
      </c>
      <c r="AB148" s="79">
        <v>41.512999999999998</v>
      </c>
      <c r="AC148" s="79">
        <v>16.919</v>
      </c>
      <c r="AD148" s="79">
        <v>15.215999999999999</v>
      </c>
      <c r="AE148" s="24"/>
      <c r="AF148" s="24"/>
      <c r="AG148" s="24"/>
      <c r="AH148" s="24"/>
      <c r="AI148" s="24"/>
      <c r="AJ148" s="24"/>
      <c r="AK148" s="79"/>
      <c r="AL148" s="79"/>
      <c r="AM148" s="79"/>
      <c r="AN148" s="79"/>
      <c r="AO148" s="79"/>
      <c r="AP148" s="79"/>
    </row>
    <row r="149" spans="1:42" x14ac:dyDescent="0.2">
      <c r="A149" s="81" t="s">
        <v>48</v>
      </c>
      <c r="B149" s="77"/>
      <c r="C149" s="77"/>
      <c r="D149" s="77"/>
      <c r="E149" s="77"/>
      <c r="F149" s="77"/>
      <c r="G149" s="77"/>
      <c r="H149" s="77"/>
      <c r="I149" s="77"/>
      <c r="J149" s="77"/>
      <c r="K149" s="77"/>
      <c r="L149" s="77"/>
      <c r="M149" s="77"/>
      <c r="N149" s="77"/>
      <c r="O149" s="77"/>
      <c r="P149" s="77"/>
      <c r="Q149" s="77"/>
      <c r="R149" s="77"/>
      <c r="S149" s="77"/>
      <c r="T149" s="77"/>
      <c r="U149" s="77"/>
      <c r="V149" s="77"/>
      <c r="W149" s="77"/>
      <c r="X149" s="77"/>
      <c r="Y149" s="77">
        <v>29.573</v>
      </c>
      <c r="Z149" s="77">
        <v>90.194999999999993</v>
      </c>
      <c r="AA149" s="77">
        <v>89.236999999999995</v>
      </c>
      <c r="AB149" s="77">
        <v>40.728999999999999</v>
      </c>
      <c r="AC149" s="77">
        <v>16.07</v>
      </c>
      <c r="AD149" s="77">
        <v>14.702</v>
      </c>
      <c r="AE149" s="23"/>
      <c r="AF149" s="23"/>
      <c r="AG149" s="23"/>
      <c r="AH149" s="23"/>
      <c r="AI149" s="23"/>
      <c r="AJ149" s="23"/>
      <c r="AK149" s="77"/>
      <c r="AL149" s="77"/>
      <c r="AM149" s="77"/>
      <c r="AN149" s="77"/>
      <c r="AO149" s="77"/>
      <c r="AP149" s="77"/>
    </row>
    <row r="150" spans="1:42" x14ac:dyDescent="0.2">
      <c r="A150" s="82" t="s">
        <v>49</v>
      </c>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v>2.085</v>
      </c>
      <c r="Z150" s="17">
        <v>2.2650000000000001</v>
      </c>
      <c r="AA150" s="17">
        <v>1.829</v>
      </c>
      <c r="AB150" s="17">
        <v>0.78400000000000003</v>
      </c>
      <c r="AC150" s="17">
        <v>0.84899999999999998</v>
      </c>
      <c r="AD150" s="17">
        <v>0.51400000000000001</v>
      </c>
      <c r="AE150" s="28"/>
      <c r="AF150" s="28"/>
      <c r="AG150" s="28"/>
      <c r="AH150" s="28"/>
      <c r="AI150" s="28"/>
      <c r="AJ150" s="28"/>
      <c r="AK150" s="17"/>
      <c r="AL150" s="17"/>
      <c r="AM150" s="77"/>
      <c r="AN150" s="17"/>
      <c r="AO150" s="17"/>
      <c r="AP150" s="17"/>
    </row>
    <row r="151" spans="1:42" x14ac:dyDescent="0.2">
      <c r="AM151" s="405"/>
      <c r="AO151" s="17"/>
    </row>
    <row r="152" spans="1:42" x14ac:dyDescent="0.2">
      <c r="A152" s="264" t="s">
        <v>356</v>
      </c>
    </row>
  </sheetData>
  <pageMargins left="0.70866141732283472" right="0.70866141732283472" top="0.78740157480314965" bottom="0.78740157480314965" header="0.31496062992125984" footer="0.31496062992125984"/>
  <pageSetup paperSize="9" scale="65" orientation="landscape" r:id="rId1"/>
  <rowBreaks count="1" manualBreakCount="1">
    <brk id="54"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EC5E7-2E45-40AB-BA6B-02AE70F737CB}">
  <dimension ref="A1:AP15"/>
  <sheetViews>
    <sheetView zoomScale="70" zoomScaleNormal="70" workbookViewId="0">
      <pane xSplit="1" topLeftCell="Z1" activePane="topRight" state="frozen"/>
      <selection sqref="A1:XFD1048576"/>
      <selection pane="topRight" activeCell="AP1" sqref="AP1:AP1048576"/>
    </sheetView>
  </sheetViews>
  <sheetFormatPr defaultColWidth="12.5703125" defaultRowHeight="12" outlineLevelCol="1" x14ac:dyDescent="0.2"/>
  <cols>
    <col min="1" max="1" width="37.140625" style="260" customWidth="1"/>
    <col min="2" max="17" width="12.5703125" style="260" hidden="1" customWidth="1" outlineLevel="1"/>
    <col min="18" max="23" width="0" style="260" hidden="1" customWidth="1" outlineLevel="1"/>
    <col min="24" max="24" width="12.5703125" style="260" collapsed="1"/>
    <col min="25" max="32" width="12.5703125" style="13"/>
    <col min="33" max="34" width="12.5703125" style="13" customWidth="1"/>
    <col min="35" max="16384" width="12.5703125" style="13"/>
  </cols>
  <sheetData>
    <row r="1" spans="1:42" s="10" customFormat="1" ht="38.25" customHeight="1" x14ac:dyDescent="0.2">
      <c r="A1" s="6" t="s">
        <v>121</v>
      </c>
      <c r="B1" s="74"/>
      <c r="C1" s="74"/>
      <c r="D1" s="74"/>
      <c r="E1" s="74"/>
      <c r="F1" s="74"/>
      <c r="G1" s="74"/>
      <c r="H1" s="74"/>
      <c r="I1" s="74"/>
      <c r="J1" s="74"/>
      <c r="K1" s="8"/>
      <c r="L1" s="9"/>
      <c r="M1" s="9"/>
      <c r="N1" s="9"/>
      <c r="O1" s="9"/>
      <c r="P1" s="9"/>
      <c r="Q1" s="9"/>
      <c r="R1" s="9"/>
      <c r="S1" s="9"/>
      <c r="T1" s="9"/>
      <c r="U1" s="9"/>
      <c r="V1" s="9"/>
      <c r="W1" s="9"/>
      <c r="X1" s="9"/>
    </row>
    <row r="2" spans="1:42" s="11" customFormat="1" x14ac:dyDescent="0.2">
      <c r="A2" s="5"/>
      <c r="B2" s="255"/>
      <c r="C2" s="255"/>
      <c r="D2" s="255"/>
      <c r="E2" s="255"/>
      <c r="F2" s="255"/>
      <c r="G2" s="255"/>
      <c r="H2" s="255"/>
      <c r="I2" s="255"/>
      <c r="J2" s="255"/>
      <c r="K2" s="255"/>
      <c r="L2" s="255"/>
      <c r="M2" s="255"/>
      <c r="N2" s="255"/>
      <c r="O2" s="255"/>
      <c r="P2" s="255"/>
      <c r="Q2" s="255"/>
      <c r="R2" s="255"/>
      <c r="S2" s="255"/>
      <c r="T2" s="255"/>
      <c r="U2" s="255"/>
      <c r="V2" s="255"/>
      <c r="W2" s="255"/>
      <c r="X2" s="255"/>
    </row>
    <row r="3" spans="1:42" ht="18.75" customHeight="1" x14ac:dyDescent="0.2">
      <c r="A3" s="12" t="s">
        <v>8</v>
      </c>
      <c r="B3" s="30" t="s">
        <v>25</v>
      </c>
      <c r="C3" s="30" t="s">
        <v>26</v>
      </c>
      <c r="D3" s="30" t="s">
        <v>27</v>
      </c>
      <c r="E3" s="30" t="s">
        <v>28</v>
      </c>
      <c r="F3" s="30" t="s">
        <v>29</v>
      </c>
      <c r="G3" s="30" t="s">
        <v>30</v>
      </c>
      <c r="H3" s="30" t="s">
        <v>31</v>
      </c>
      <c r="I3" s="72" t="s">
        <v>32</v>
      </c>
      <c r="J3" s="72" t="s">
        <v>33</v>
      </c>
      <c r="K3" s="72" t="s">
        <v>34</v>
      </c>
      <c r="L3" s="72" t="s">
        <v>35</v>
      </c>
      <c r="M3" s="30" t="s">
        <v>38</v>
      </c>
      <c r="N3" s="30" t="s">
        <v>42</v>
      </c>
      <c r="O3" s="30" t="s">
        <v>44</v>
      </c>
      <c r="P3" s="30" t="s">
        <v>108</v>
      </c>
      <c r="Q3" s="30" t="s">
        <v>140</v>
      </c>
      <c r="R3" s="30" t="s">
        <v>139</v>
      </c>
      <c r="S3" s="30" t="s">
        <v>138</v>
      </c>
      <c r="T3" s="30" t="s">
        <v>137</v>
      </c>
      <c r="U3" s="30" t="s">
        <v>238</v>
      </c>
      <c r="V3" s="30" t="s">
        <v>255</v>
      </c>
      <c r="W3" s="30" t="s">
        <v>257</v>
      </c>
      <c r="X3" s="30" t="s">
        <v>261</v>
      </c>
      <c r="Y3" s="30" t="s">
        <v>273</v>
      </c>
      <c r="Z3" s="30" t="s">
        <v>284</v>
      </c>
      <c r="AA3" s="30" t="s">
        <v>300</v>
      </c>
      <c r="AB3" s="30" t="s">
        <v>305</v>
      </c>
      <c r="AC3" s="30" t="s">
        <v>310</v>
      </c>
      <c r="AD3" s="30" t="s">
        <v>313</v>
      </c>
      <c r="AE3" s="30" t="s">
        <v>322</v>
      </c>
      <c r="AF3" s="30" t="s">
        <v>338</v>
      </c>
      <c r="AG3" s="30" t="s">
        <v>361</v>
      </c>
      <c r="AH3" s="30" t="s">
        <v>363</v>
      </c>
      <c r="AI3" s="30" t="s">
        <v>365</v>
      </c>
      <c r="AJ3" s="30" t="s">
        <v>371</v>
      </c>
      <c r="AK3" s="30" t="s">
        <v>373</v>
      </c>
      <c r="AL3" s="30" t="s">
        <v>377</v>
      </c>
      <c r="AM3" s="30" t="s">
        <v>385</v>
      </c>
      <c r="AN3" s="30" t="s">
        <v>389</v>
      </c>
      <c r="AO3" s="30" t="s">
        <v>390</v>
      </c>
      <c r="AP3" s="30" t="s">
        <v>399</v>
      </c>
    </row>
    <row r="4" spans="1:42" s="15" customFormat="1" x14ac:dyDescent="0.2">
      <c r="A4" s="75" t="s">
        <v>60</v>
      </c>
      <c r="B4" s="31">
        <v>4.9401169420871813E-3</v>
      </c>
      <c r="C4" s="31">
        <v>4.7182198918437586E-3</v>
      </c>
      <c r="D4" s="31">
        <v>4.5084506895605499E-3</v>
      </c>
      <c r="E4" s="31">
        <v>3.4641071328126963E-3</v>
      </c>
      <c r="F4" s="31">
        <v>3.3104831947683233E-3</v>
      </c>
      <c r="G4" s="31">
        <v>3.1799414058250033E-3</v>
      </c>
      <c r="H4" s="31">
        <v>3.1190532667492439E-3</v>
      </c>
      <c r="I4" s="31">
        <v>2.7100000000000002E-3</v>
      </c>
      <c r="J4" s="31">
        <v>2.6480000000000002E-3</v>
      </c>
      <c r="K4" s="31">
        <v>2.5730000000000002E-3</v>
      </c>
      <c r="L4" s="31">
        <v>2.5040000000000001E-3</v>
      </c>
      <c r="M4" s="31">
        <v>2.2279999999999999E-3</v>
      </c>
      <c r="N4" s="31">
        <v>2.2060000000000001E-3</v>
      </c>
      <c r="O4" s="31">
        <v>2.1789999999999999E-3</v>
      </c>
      <c r="P4" s="31">
        <v>2.1419999999999998E-3</v>
      </c>
      <c r="Q4" s="31">
        <v>1.954E-3</v>
      </c>
      <c r="R4" s="31">
        <v>1.8489999999999999E-3</v>
      </c>
      <c r="S4" s="31">
        <v>1.779E-3</v>
      </c>
      <c r="T4" s="31">
        <v>1.712E-3</v>
      </c>
      <c r="U4" s="31">
        <v>1.4270000000000001E-3</v>
      </c>
      <c r="V4" s="31">
        <v>1.745E-3</v>
      </c>
      <c r="W4" s="31">
        <v>1.604E-3</v>
      </c>
      <c r="X4" s="31">
        <v>1.5039999999999999E-3</v>
      </c>
      <c r="Y4" s="31">
        <v>9.9400000000000009E-4</v>
      </c>
      <c r="Z4" s="31">
        <v>9.6000000000000002E-4</v>
      </c>
      <c r="AA4" s="31">
        <v>9.6699999999999998E-4</v>
      </c>
      <c r="AB4" s="31">
        <v>1.029E-3</v>
      </c>
      <c r="AC4" s="31">
        <v>2.3739999999999998E-3</v>
      </c>
      <c r="AD4" s="31">
        <v>2.5149999999999999E-3</v>
      </c>
      <c r="AE4" s="31">
        <v>3.0100000000000001E-3</v>
      </c>
      <c r="AF4" s="31">
        <v>3.4280000000000001E-3</v>
      </c>
      <c r="AG4" s="31">
        <v>5.3369999999999997E-3</v>
      </c>
      <c r="AH4" s="31">
        <v>5.4359999999999999E-3</v>
      </c>
      <c r="AI4" s="31">
        <v>5.4640000000000001E-3</v>
      </c>
      <c r="AJ4" s="31">
        <v>5.5050000000000003E-3</v>
      </c>
      <c r="AK4" s="31">
        <v>5.2630000000000003E-3</v>
      </c>
      <c r="AL4" s="31">
        <v>5.2189999999999997E-3</v>
      </c>
      <c r="AM4" s="31">
        <v>5.1960000000000001E-3</v>
      </c>
      <c r="AN4" s="31">
        <v>5.2560000000000003E-3</v>
      </c>
      <c r="AO4" s="31">
        <v>5.8640000000000003E-3</v>
      </c>
      <c r="AP4" s="31">
        <v>5.9979999999999999E-3</v>
      </c>
    </row>
    <row r="5" spans="1:42" s="16" customFormat="1" x14ac:dyDescent="0.2">
      <c r="A5" s="78" t="s">
        <v>47</v>
      </c>
      <c r="B5" s="87">
        <v>5.5860478132463177E-3</v>
      </c>
      <c r="C5" s="87">
        <v>5.3775248253206979E-3</v>
      </c>
      <c r="D5" s="87">
        <v>5.1624619915301298E-3</v>
      </c>
      <c r="E5" s="87">
        <v>3.9579783229813535E-3</v>
      </c>
      <c r="F5" s="87">
        <v>3.7463234929021104E-3</v>
      </c>
      <c r="G5" s="87">
        <v>3.5876085331767896E-3</v>
      </c>
      <c r="H5" s="87">
        <v>3.4952792748474582E-3</v>
      </c>
      <c r="I5" s="88">
        <v>2.97E-3</v>
      </c>
      <c r="J5" s="88">
        <v>2.8670000000000002E-3</v>
      </c>
      <c r="K5" s="88">
        <v>2.7720000000000002E-3</v>
      </c>
      <c r="L5" s="88">
        <v>2.6809999999999998E-3</v>
      </c>
      <c r="M5" s="87">
        <v>2.2880000000000001E-3</v>
      </c>
      <c r="N5" s="87">
        <v>2.2190000000000001E-3</v>
      </c>
      <c r="O5" s="87">
        <v>2.1789999999999999E-3</v>
      </c>
      <c r="P5" s="87">
        <v>2.1359999999999999E-3</v>
      </c>
      <c r="Q5" s="87">
        <v>1.9350000000000001E-3</v>
      </c>
      <c r="R5" s="87">
        <v>1.835E-3</v>
      </c>
      <c r="S5" s="87">
        <v>1.7719999999999999E-3</v>
      </c>
      <c r="T5" s="87">
        <v>1.7129999999999999E-3</v>
      </c>
      <c r="U5" s="87">
        <v>1.8910000000000001E-3</v>
      </c>
      <c r="V5" s="87">
        <v>1.8400000000000001E-3</v>
      </c>
      <c r="W5" s="87">
        <v>1.6919999999999999E-3</v>
      </c>
      <c r="X5" s="87">
        <v>1.5839999999999999E-3</v>
      </c>
      <c r="Y5" s="87">
        <v>1.0679999999999999E-3</v>
      </c>
      <c r="Z5" s="87">
        <v>9.859999999999999E-4</v>
      </c>
      <c r="AA5" s="87">
        <v>9.7599999999999998E-4</v>
      </c>
      <c r="AB5" s="87">
        <v>1E-3</v>
      </c>
      <c r="AC5" s="87">
        <v>2.4429999999999999E-3</v>
      </c>
      <c r="AD5" s="87">
        <v>2.529E-3</v>
      </c>
      <c r="AE5" s="87">
        <v>2.8969999999999998E-3</v>
      </c>
      <c r="AF5" s="87">
        <v>3.3279999999999998E-3</v>
      </c>
      <c r="AG5" s="87">
        <v>5.45E-3</v>
      </c>
      <c r="AH5" s="87">
        <v>5.5690000000000002E-3</v>
      </c>
      <c r="AI5" s="87">
        <v>5.5710000000000004E-3</v>
      </c>
      <c r="AJ5" s="87">
        <v>5.5750000000000001E-3</v>
      </c>
      <c r="AK5" s="87">
        <v>5.1710000000000002E-3</v>
      </c>
      <c r="AL5" s="87">
        <v>5.091E-3</v>
      </c>
      <c r="AM5" s="87">
        <v>4.9719999999999999E-3</v>
      </c>
      <c r="AN5" s="87">
        <v>4.9350000000000002E-3</v>
      </c>
      <c r="AO5" s="87">
        <v>5.0280000000000004E-3</v>
      </c>
      <c r="AP5" s="87">
        <v>5.0600000000000003E-3</v>
      </c>
    </row>
    <row r="6" spans="1:42" s="16" customFormat="1" x14ac:dyDescent="0.2">
      <c r="A6" s="78" t="s">
        <v>50</v>
      </c>
      <c r="B6" s="87">
        <v>3.266435567443454E-3</v>
      </c>
      <c r="C6" s="87">
        <v>3.0145361811588843E-3</v>
      </c>
      <c r="D6" s="87">
        <v>2.8085517640374785E-3</v>
      </c>
      <c r="E6" s="87">
        <v>2.15693494515171E-3</v>
      </c>
      <c r="F6" s="87">
        <v>2.1541024001848789E-3</v>
      </c>
      <c r="G6" s="87">
        <v>2.0899057753140807E-3</v>
      </c>
      <c r="H6" s="87">
        <v>2.0976251002537498E-3</v>
      </c>
      <c r="I6" s="88">
        <v>1.856E-3</v>
      </c>
      <c r="J6" s="88">
        <v>1.8829999999999999E-3</v>
      </c>
      <c r="K6" s="88">
        <v>1.8400000000000001E-3</v>
      </c>
      <c r="L6" s="88">
        <v>1.825E-3</v>
      </c>
      <c r="M6" s="87">
        <v>1.9430000000000001E-3</v>
      </c>
      <c r="N6" s="87">
        <v>2.0470000000000002E-3</v>
      </c>
      <c r="O6" s="87">
        <v>2.065E-3</v>
      </c>
      <c r="P6" s="87">
        <v>2.0560000000000001E-3</v>
      </c>
      <c r="Q6" s="87">
        <v>1.9759999999999999E-3</v>
      </c>
      <c r="R6" s="87">
        <v>1.8619999999999999E-3</v>
      </c>
      <c r="S6" s="87">
        <v>1.7780000000000001E-3</v>
      </c>
      <c r="T6" s="87">
        <v>1.681E-3</v>
      </c>
      <c r="U6" s="87">
        <v>-2.4899999999999998E-4</v>
      </c>
      <c r="V6" s="87">
        <v>1.2179999999999999E-3</v>
      </c>
      <c r="W6" s="87">
        <v>1.111E-3</v>
      </c>
      <c r="X6" s="87">
        <v>1.044E-3</v>
      </c>
      <c r="Y6" s="87">
        <v>6.1799999999999995E-4</v>
      </c>
      <c r="Z6" s="87">
        <v>7.1500000000000003E-4</v>
      </c>
      <c r="AA6" s="87">
        <v>7.7200000000000001E-4</v>
      </c>
      <c r="AB6" s="87">
        <v>9.59E-4</v>
      </c>
      <c r="AC6" s="87">
        <v>2.2030000000000001E-3</v>
      </c>
      <c r="AD6" s="87">
        <v>2.4589999999999998E-3</v>
      </c>
      <c r="AE6" s="87">
        <v>3.2829999999999999E-3</v>
      </c>
      <c r="AF6" s="87">
        <v>3.699E-3</v>
      </c>
      <c r="AG6" s="87">
        <v>5.0629999999999998E-3</v>
      </c>
      <c r="AH6" s="87">
        <v>5.0980000000000001E-3</v>
      </c>
      <c r="AI6" s="87">
        <v>5.208E-3</v>
      </c>
      <c r="AJ6" s="87">
        <v>5.3600000000000002E-3</v>
      </c>
      <c r="AK6" s="87">
        <v>5.6499999999999996E-3</v>
      </c>
      <c r="AL6" s="87">
        <v>5.6759999999999996E-3</v>
      </c>
      <c r="AM6" s="87">
        <v>5.8370000000000002E-3</v>
      </c>
      <c r="AN6" s="87">
        <v>6.0769999999999999E-3</v>
      </c>
      <c r="AO6" s="87">
        <v>7.7470000000000004E-3</v>
      </c>
      <c r="AP6" s="87">
        <v>8.2030000000000002E-3</v>
      </c>
    </row>
    <row r="7" spans="1:42" s="16" customFormat="1" x14ac:dyDescent="0.2">
      <c r="A7" s="89" t="s">
        <v>61</v>
      </c>
      <c r="B7" s="32">
        <v>2.9924683895203247E-3</v>
      </c>
      <c r="C7" s="32">
        <v>2.6389445156077222E-3</v>
      </c>
      <c r="D7" s="32">
        <v>2.4752491842471706E-3</v>
      </c>
      <c r="E7" s="32">
        <v>1.6688098299757108E-3</v>
      </c>
      <c r="F7" s="32">
        <v>1.6394294323764222E-3</v>
      </c>
      <c r="G7" s="32">
        <v>1.6838994299656776E-3</v>
      </c>
      <c r="H7" s="32">
        <v>1.7891690155090567E-3</v>
      </c>
      <c r="I7" s="73">
        <v>2.5969999999999999E-3</v>
      </c>
      <c r="J7" s="73">
        <v>2.9060000000000002E-3</v>
      </c>
      <c r="K7" s="73">
        <v>3.1289999999999998E-3</v>
      </c>
      <c r="L7" s="73">
        <v>3.2200000000000002E-3</v>
      </c>
      <c r="M7" s="32">
        <v>2.7929999999999999E-3</v>
      </c>
      <c r="N7" s="32">
        <v>3.052E-3</v>
      </c>
      <c r="O7" s="32">
        <v>3.0509999999999999E-3</v>
      </c>
      <c r="P7" s="32">
        <v>3.0240000000000002E-3</v>
      </c>
      <c r="Q7" s="32">
        <v>2.3319999999999999E-3</v>
      </c>
      <c r="R7" s="32">
        <v>2.1640000000000001E-3</v>
      </c>
      <c r="S7" s="32">
        <v>2.016E-3</v>
      </c>
      <c r="T7" s="32">
        <v>2.0089999999999999E-3</v>
      </c>
      <c r="U7" s="32">
        <v>3.578E-3</v>
      </c>
      <c r="V7" s="32">
        <v>3.699E-3</v>
      </c>
      <c r="W7" s="32">
        <v>3.5209999999999998E-3</v>
      </c>
      <c r="X7" s="32">
        <v>3.395E-3</v>
      </c>
      <c r="Y7" s="32">
        <v>2.5400000000000002E-3</v>
      </c>
      <c r="Z7" s="32">
        <v>2.5300000000000001E-3</v>
      </c>
      <c r="AA7" s="32">
        <v>2.4819999999999998E-3</v>
      </c>
      <c r="AB7" s="32">
        <v>2.3800000000000002E-3</v>
      </c>
      <c r="AC7" s="32">
        <v>2.2929999999999999E-3</v>
      </c>
      <c r="AD7" s="32">
        <v>2.7360000000000002E-3</v>
      </c>
      <c r="AE7" s="32">
        <v>3.2209999999999999E-3</v>
      </c>
      <c r="AF7" s="32">
        <v>3.2260000000000001E-3</v>
      </c>
      <c r="AG7" s="32">
        <v>5.1330000000000004E-3</v>
      </c>
      <c r="AH7" s="32">
        <v>5.2709999999999996E-3</v>
      </c>
      <c r="AI7" s="32">
        <v>5.1320000000000003E-3</v>
      </c>
      <c r="AJ7" s="32">
        <v>4.9670000000000001E-3</v>
      </c>
      <c r="AK7" s="32">
        <v>2.8960000000000001E-3</v>
      </c>
      <c r="AL7" s="32">
        <v>3.2209999999999999E-3</v>
      </c>
      <c r="AM7" s="32">
        <v>4.1209999999999997E-3</v>
      </c>
      <c r="AN7" s="32">
        <v>4.9940000000000002E-3</v>
      </c>
      <c r="AO7" s="32">
        <v>7.7619999999999998E-3</v>
      </c>
      <c r="AP7" s="32">
        <v>7.2589999999999998E-3</v>
      </c>
    </row>
    <row r="8" spans="1:42" x14ac:dyDescent="0.2">
      <c r="A8" s="8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row>
    <row r="9" spans="1:42" x14ac:dyDescent="0.2">
      <c r="A9" s="75" t="s">
        <v>62</v>
      </c>
      <c r="B9" s="31">
        <v>3.9041465475005824E-2</v>
      </c>
      <c r="C9" s="31">
        <v>3.9820352936807205E-2</v>
      </c>
      <c r="D9" s="31">
        <v>3.9872232681536036E-2</v>
      </c>
      <c r="E9" s="31">
        <v>3.8960200964467541E-2</v>
      </c>
      <c r="F9" s="31">
        <v>3.8504943593846784E-2</v>
      </c>
      <c r="G9" s="31">
        <v>3.9318005162739381E-2</v>
      </c>
      <c r="H9" s="31">
        <v>3.9855294810711643E-2</v>
      </c>
      <c r="I9" s="31">
        <v>3.9864999999999998E-2</v>
      </c>
      <c r="J9" s="31">
        <v>3.9905999999999997E-2</v>
      </c>
      <c r="K9" s="31">
        <v>4.0258000000000002E-2</v>
      </c>
      <c r="L9" s="31">
        <v>4.0439000000000003E-2</v>
      </c>
      <c r="M9" s="31">
        <v>4.0795999999999999E-2</v>
      </c>
      <c r="N9" s="31">
        <v>4.0605000000000002E-2</v>
      </c>
      <c r="O9" s="31">
        <v>4.0328000000000003E-2</v>
      </c>
      <c r="P9" s="31">
        <v>4.0153000000000001E-2</v>
      </c>
      <c r="Q9" s="31">
        <v>3.9695000000000001E-2</v>
      </c>
      <c r="R9" s="31">
        <v>3.9045999999999997E-2</v>
      </c>
      <c r="S9" s="31">
        <v>3.9024999999999997E-2</v>
      </c>
      <c r="T9" s="31">
        <v>3.8906000000000003E-2</v>
      </c>
      <c r="U9" s="31">
        <v>4.0128999999999998E-2</v>
      </c>
      <c r="V9" s="31">
        <v>4.0197999999999998E-2</v>
      </c>
      <c r="W9" s="31">
        <v>3.9843000000000003E-2</v>
      </c>
      <c r="X9" s="31">
        <v>3.9567999999999999E-2</v>
      </c>
      <c r="Y9" s="31">
        <v>3.8025999999999997E-2</v>
      </c>
      <c r="Z9" s="31">
        <v>3.7478999999999998E-2</v>
      </c>
      <c r="AA9" s="31">
        <v>3.7714999999999999E-2</v>
      </c>
      <c r="AB9" s="31">
        <v>3.8952000000000001E-2</v>
      </c>
      <c r="AC9" s="31">
        <v>4.9348999999999997E-2</v>
      </c>
      <c r="AD9" s="31">
        <v>5.0735000000000002E-2</v>
      </c>
      <c r="AE9" s="31">
        <v>5.2683000000000001E-2</v>
      </c>
      <c r="AF9" s="31">
        <v>5.4066000000000003E-2</v>
      </c>
      <c r="AG9" s="31">
        <v>5.9412E-2</v>
      </c>
      <c r="AH9" s="31">
        <v>5.9305999999999998E-2</v>
      </c>
      <c r="AI9" s="31">
        <v>5.9063999999999998E-2</v>
      </c>
      <c r="AJ9" s="31">
        <v>5.8813999999999998E-2</v>
      </c>
      <c r="AK9" s="31">
        <v>5.5251000000000001E-2</v>
      </c>
      <c r="AL9" s="31">
        <v>5.3893999999999997E-2</v>
      </c>
      <c r="AM9" s="31">
        <v>5.2802000000000002E-2</v>
      </c>
      <c r="AN9" s="31">
        <v>5.2277999999999998E-2</v>
      </c>
      <c r="AO9" s="31">
        <v>5.0448E-2</v>
      </c>
      <c r="AP9" s="31">
        <v>5.0361000000000003E-2</v>
      </c>
    </row>
    <row r="10" spans="1:42" x14ac:dyDescent="0.2">
      <c r="A10" s="78" t="s">
        <v>47</v>
      </c>
      <c r="B10" s="87">
        <v>5.3180355550409751E-2</v>
      </c>
      <c r="C10" s="87">
        <v>5.3304936889905299E-2</v>
      </c>
      <c r="D10" s="87">
        <v>5.3306618004301774E-2</v>
      </c>
      <c r="E10" s="87">
        <v>5.2549198557044062E-2</v>
      </c>
      <c r="F10" s="87">
        <v>5.2686324624580193E-2</v>
      </c>
      <c r="G10" s="87">
        <v>5.2732447188776239E-2</v>
      </c>
      <c r="H10" s="87">
        <v>5.27386780315173E-2</v>
      </c>
      <c r="I10" s="88">
        <v>5.1700999999999997E-2</v>
      </c>
      <c r="J10" s="88">
        <v>5.1602000000000002E-2</v>
      </c>
      <c r="K10" s="88">
        <v>5.1521999999999998E-2</v>
      </c>
      <c r="L10" s="88">
        <v>5.1544E-2</v>
      </c>
      <c r="M10" s="87">
        <v>5.1618999999999998E-2</v>
      </c>
      <c r="N10" s="87">
        <v>5.1720000000000002E-2</v>
      </c>
      <c r="O10" s="87">
        <v>5.178E-2</v>
      </c>
      <c r="P10" s="87">
        <v>5.1650000000000001E-2</v>
      </c>
      <c r="Q10" s="87">
        <v>5.0931999999999998E-2</v>
      </c>
      <c r="R10" s="87">
        <v>5.0395000000000002E-2</v>
      </c>
      <c r="S10" s="87">
        <v>5.0275E-2</v>
      </c>
      <c r="T10" s="87">
        <v>4.9988999999999999E-2</v>
      </c>
      <c r="U10" s="87">
        <v>5.0188999999999998E-2</v>
      </c>
      <c r="V10" s="87">
        <v>4.9797000000000001E-2</v>
      </c>
      <c r="W10" s="87">
        <v>5.0479999999999997E-2</v>
      </c>
      <c r="X10" s="87">
        <v>4.8975999999999999E-2</v>
      </c>
      <c r="Y10" s="87">
        <v>4.7125E-2</v>
      </c>
      <c r="Z10" s="87">
        <v>4.6585000000000001E-2</v>
      </c>
      <c r="AA10" s="87">
        <v>4.6573000000000003E-2</v>
      </c>
      <c r="AB10" s="87">
        <v>4.743E-2</v>
      </c>
      <c r="AC10" s="87">
        <v>5.4432000000000001E-2</v>
      </c>
      <c r="AD10" s="87">
        <v>5.5003000000000003E-2</v>
      </c>
      <c r="AE10" s="87">
        <v>5.6232999999999998E-2</v>
      </c>
      <c r="AF10" s="87">
        <v>5.7103000000000001E-2</v>
      </c>
      <c r="AG10" s="87">
        <v>6.0947000000000001E-2</v>
      </c>
      <c r="AH10" s="87">
        <v>6.0789999999999997E-2</v>
      </c>
      <c r="AI10" s="87">
        <v>6.0711000000000001E-2</v>
      </c>
      <c r="AJ10" s="87">
        <v>6.0669000000000001E-2</v>
      </c>
      <c r="AK10" s="87">
        <v>5.8622E-2</v>
      </c>
      <c r="AL10" s="87">
        <v>5.7347000000000002E-2</v>
      </c>
      <c r="AM10" s="87">
        <v>5.6522999999999997E-2</v>
      </c>
      <c r="AN10" s="87">
        <v>5.5906999999999998E-2</v>
      </c>
      <c r="AO10" s="87">
        <v>5.3657000000000003E-2</v>
      </c>
      <c r="AP10" s="87">
        <v>5.3265E-2</v>
      </c>
    </row>
    <row r="11" spans="1:42" x14ac:dyDescent="0.2">
      <c r="A11" s="78" t="s">
        <v>50</v>
      </c>
      <c r="B11" s="87">
        <v>2.991793486195056E-2</v>
      </c>
      <c r="C11" s="87">
        <v>3.1321158545139172E-2</v>
      </c>
      <c r="D11" s="87">
        <v>3.1117699343991136E-2</v>
      </c>
      <c r="E11" s="87">
        <v>3.0494524824542034E-2</v>
      </c>
      <c r="F11" s="87">
        <v>2.894864007710643E-2</v>
      </c>
      <c r="G11" s="87">
        <v>3.0122650214035842E-2</v>
      </c>
      <c r="H11" s="87">
        <v>3.0875654431457088E-2</v>
      </c>
      <c r="I11" s="88">
        <v>2.9638000000000001E-2</v>
      </c>
      <c r="J11" s="88">
        <v>2.9947999999999999E-2</v>
      </c>
      <c r="K11" s="88">
        <v>3.0714000000000002E-2</v>
      </c>
      <c r="L11" s="88">
        <v>3.0941E-2</v>
      </c>
      <c r="M11" s="87">
        <v>3.0322999999999999E-2</v>
      </c>
      <c r="N11" s="87">
        <v>3.0041000000000002E-2</v>
      </c>
      <c r="O11" s="87">
        <v>2.9388000000000001E-2</v>
      </c>
      <c r="P11" s="87">
        <v>2.9137E-2</v>
      </c>
      <c r="Q11" s="87">
        <v>2.8162E-2</v>
      </c>
      <c r="R11" s="87">
        <v>2.7875E-2</v>
      </c>
      <c r="S11" s="87">
        <v>2.7837000000000001E-2</v>
      </c>
      <c r="T11" s="87">
        <v>2.7795E-2</v>
      </c>
      <c r="U11" s="87">
        <v>2.9867999999999999E-2</v>
      </c>
      <c r="V11" s="87">
        <v>3.0582999999999999E-2</v>
      </c>
      <c r="W11" s="87">
        <v>2.9000000000000001E-2</v>
      </c>
      <c r="X11" s="87">
        <v>3.0032E-2</v>
      </c>
      <c r="Y11" s="87">
        <v>2.8250999999999998E-2</v>
      </c>
      <c r="Z11" s="87">
        <v>2.8143000000000001E-2</v>
      </c>
      <c r="AA11" s="87">
        <v>2.8840999999999999E-2</v>
      </c>
      <c r="AB11" s="87">
        <v>3.0484000000000001E-2</v>
      </c>
      <c r="AC11" s="87">
        <v>4.3376999999999999E-2</v>
      </c>
      <c r="AD11" s="87">
        <v>4.5636999999999997E-2</v>
      </c>
      <c r="AE11" s="87">
        <v>4.8320000000000002E-2</v>
      </c>
      <c r="AF11" s="87">
        <v>5.0199000000000001E-2</v>
      </c>
      <c r="AG11" s="87">
        <v>5.6982999999999999E-2</v>
      </c>
      <c r="AH11" s="87">
        <v>5.6939999999999998E-2</v>
      </c>
      <c r="AI11" s="87">
        <v>5.6550999999999997E-2</v>
      </c>
      <c r="AJ11" s="87">
        <v>5.6141000000000003E-2</v>
      </c>
      <c r="AK11" s="87">
        <v>5.1201000000000003E-2</v>
      </c>
      <c r="AL11" s="87">
        <v>4.9702999999999997E-2</v>
      </c>
      <c r="AM11" s="87">
        <v>4.8333000000000001E-2</v>
      </c>
      <c r="AN11" s="87">
        <v>4.7853E-2</v>
      </c>
      <c r="AO11" s="87">
        <v>4.6454000000000002E-2</v>
      </c>
      <c r="AP11" s="87">
        <v>4.6705999999999998E-2</v>
      </c>
    </row>
    <row r="12" spans="1:42" x14ac:dyDescent="0.2">
      <c r="A12" s="89" t="s">
        <v>61</v>
      </c>
      <c r="B12" s="32">
        <v>3.4483892077968259E-2</v>
      </c>
      <c r="C12" s="32">
        <v>3.3868021760797194E-2</v>
      </c>
      <c r="D12" s="32">
        <v>3.413762190828884E-2</v>
      </c>
      <c r="E12" s="32">
        <v>2.4841079037686734E-2</v>
      </c>
      <c r="F12" s="32">
        <v>2.6020913845354082E-2</v>
      </c>
      <c r="G12" s="32">
        <v>2.6728196741052458E-2</v>
      </c>
      <c r="H12" s="32">
        <v>2.6847869471243568E-2</v>
      </c>
      <c r="I12" s="73">
        <v>2.9426999999999998E-2</v>
      </c>
      <c r="J12" s="73">
        <v>2.7215E-2</v>
      </c>
      <c r="K12" s="73">
        <v>2.632E-2</v>
      </c>
      <c r="L12" s="73">
        <v>2.588E-2</v>
      </c>
      <c r="M12" s="32">
        <v>3.2226999999999999E-2</v>
      </c>
      <c r="N12" s="32">
        <v>2.809E-2</v>
      </c>
      <c r="O12" s="32">
        <v>2.6896E-2</v>
      </c>
      <c r="P12" s="32">
        <v>2.5839000000000001E-2</v>
      </c>
      <c r="Q12" s="32">
        <v>3.1893999999999999E-2</v>
      </c>
      <c r="R12" s="32">
        <v>2.6359E-2</v>
      </c>
      <c r="S12" s="32">
        <v>2.6745000000000001E-2</v>
      </c>
      <c r="T12" s="32">
        <v>2.6519999999999998E-2</v>
      </c>
      <c r="U12" s="32">
        <v>3.2607999999999998E-2</v>
      </c>
      <c r="V12" s="32">
        <v>2.9076999999999999E-2</v>
      </c>
      <c r="W12" s="32">
        <v>2.7841000000000001E-2</v>
      </c>
      <c r="X12" s="32">
        <v>2.7109999999999999E-2</v>
      </c>
      <c r="Y12" s="32">
        <v>3.2585999999999997E-2</v>
      </c>
      <c r="Z12" s="32">
        <v>2.8677999999999999E-2</v>
      </c>
      <c r="AA12" s="32">
        <v>2.6523999999999999E-2</v>
      </c>
      <c r="AB12" s="32">
        <v>2.7959000000000001E-2</v>
      </c>
      <c r="AC12" s="32">
        <v>5.9576999999999998E-2</v>
      </c>
      <c r="AD12" s="32">
        <v>6.0664000000000003E-2</v>
      </c>
      <c r="AE12" s="32">
        <v>6.3006999999999994E-2</v>
      </c>
      <c r="AF12" s="32">
        <v>6.4892000000000005E-2</v>
      </c>
      <c r="AG12" s="32">
        <v>7.0616999999999999E-2</v>
      </c>
      <c r="AH12" s="32">
        <v>7.0474999999999996E-2</v>
      </c>
      <c r="AI12" s="32">
        <v>6.9426000000000002E-2</v>
      </c>
      <c r="AJ12" s="32">
        <v>6.7361000000000004E-2</v>
      </c>
      <c r="AK12" s="32">
        <v>5.6974999999999998E-2</v>
      </c>
      <c r="AL12" s="32">
        <v>5.5958000000000001E-2</v>
      </c>
      <c r="AM12" s="32">
        <v>5.4348E-2</v>
      </c>
      <c r="AN12" s="32">
        <v>5.4406000000000003E-2</v>
      </c>
      <c r="AO12" s="32">
        <v>5.2144000000000003E-2</v>
      </c>
      <c r="AP12" s="32">
        <v>5.2204E-2</v>
      </c>
    </row>
    <row r="13" spans="1:42" ht="12.75" x14ac:dyDescent="0.2">
      <c r="A13" s="110"/>
      <c r="B13" s="33"/>
      <c r="C13" s="33"/>
      <c r="D13" s="33"/>
      <c r="E13" s="33"/>
      <c r="F13" s="33"/>
      <c r="G13" s="33"/>
      <c r="H13" s="33"/>
      <c r="I13" s="33"/>
      <c r="J13" s="33"/>
      <c r="K13" s="33"/>
      <c r="L13" s="33"/>
      <c r="M13" s="33"/>
      <c r="N13" s="33"/>
      <c r="O13" s="33"/>
      <c r="P13" s="33"/>
      <c r="Q13" s="33"/>
      <c r="R13" s="33"/>
      <c r="S13" s="33"/>
      <c r="T13" s="33"/>
      <c r="U13" s="33"/>
      <c r="V13" s="33"/>
      <c r="W13" s="33"/>
      <c r="X13" s="33"/>
    </row>
    <row r="14" spans="1:42" x14ac:dyDescent="0.2">
      <c r="A14" s="264" t="s">
        <v>63</v>
      </c>
      <c r="B14" s="33"/>
      <c r="C14" s="33"/>
      <c r="D14" s="33"/>
      <c r="E14" s="33"/>
      <c r="F14" s="33"/>
      <c r="G14" s="33"/>
      <c r="H14" s="33"/>
      <c r="I14" s="33"/>
      <c r="J14" s="33"/>
      <c r="K14" s="33"/>
      <c r="L14" s="33"/>
      <c r="M14" s="33"/>
      <c r="N14" s="33"/>
      <c r="O14" s="33"/>
      <c r="P14" s="33"/>
      <c r="Q14" s="33"/>
      <c r="R14" s="33"/>
      <c r="S14" s="33"/>
      <c r="T14" s="33"/>
      <c r="U14" s="33"/>
      <c r="V14" s="33"/>
      <c r="W14" s="33"/>
      <c r="X14" s="33"/>
    </row>
    <row r="15" spans="1:42" x14ac:dyDescent="0.2">
      <c r="A15" s="264" t="s">
        <v>247</v>
      </c>
      <c r="B15" s="33"/>
      <c r="C15" s="33"/>
      <c r="D15" s="33"/>
      <c r="E15" s="33"/>
      <c r="F15" s="33"/>
      <c r="G15" s="33"/>
      <c r="H15" s="33"/>
      <c r="I15" s="33"/>
      <c r="J15" s="33"/>
      <c r="K15" s="33"/>
      <c r="L15" s="33"/>
      <c r="M15" s="33"/>
      <c r="N15" s="33"/>
      <c r="O15" s="33"/>
      <c r="P15" s="33"/>
      <c r="Q15" s="33"/>
      <c r="R15" s="33"/>
      <c r="S15" s="33"/>
      <c r="T15" s="33"/>
      <c r="U15" s="33"/>
      <c r="V15" s="33"/>
      <c r="W15" s="33"/>
      <c r="X15" s="33"/>
    </row>
  </sheetData>
  <pageMargins left="0.7" right="0.7" top="0.78740157499999996" bottom="0.78740157499999996" header="0.3" footer="0.3"/>
  <pageSetup paperSize="9" scale="6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5A370-3628-4F21-8DCB-05D11C5A0C49}">
  <dimension ref="A1:AP241"/>
  <sheetViews>
    <sheetView showGridLines="0" zoomScale="70" zoomScaleNormal="70" workbookViewId="0">
      <pane xSplit="1" ySplit="2" topLeftCell="AA3" activePane="bottomRight" state="frozen"/>
      <selection pane="topRight" activeCell="C1" sqref="C1"/>
      <selection pane="bottomLeft" activeCell="A3" sqref="A3"/>
      <selection pane="bottomRight" activeCell="AP1" sqref="AP1:AP1048576"/>
    </sheetView>
  </sheetViews>
  <sheetFormatPr defaultColWidth="9.140625" defaultRowHeight="15.95" customHeight="1" x14ac:dyDescent="0.2"/>
  <cols>
    <col min="1" max="1" width="49.140625" style="113" bestFit="1" customWidth="1"/>
    <col min="2" max="57" width="12" style="113" customWidth="1"/>
    <col min="58" max="58" width="1.5703125" style="113" customWidth="1"/>
    <col min="59" max="59" width="46.28515625" style="113" bestFit="1" customWidth="1"/>
    <col min="60" max="86" width="12" style="113" customWidth="1"/>
    <col min="87" max="87" width="1.42578125" style="113" customWidth="1"/>
    <col min="88" max="88" width="47.5703125" style="113" bestFit="1" customWidth="1"/>
    <col min="89" max="113" width="12" style="113" customWidth="1"/>
    <col min="114" max="114" width="2.140625" style="113" customWidth="1"/>
    <col min="115" max="115" width="47.140625" style="113" customWidth="1"/>
    <col min="116" max="142" width="12" style="113" customWidth="1"/>
    <col min="143" max="143" width="2.7109375" style="113" customWidth="1"/>
    <col min="144" max="144" width="42.85546875" style="113" customWidth="1"/>
    <col min="145" max="171" width="12" style="113" customWidth="1"/>
    <col min="172" max="172" width="2.7109375" style="113" customWidth="1"/>
    <col min="173" max="173" width="42.85546875" style="113" customWidth="1"/>
    <col min="174" max="181" width="12" style="113" customWidth="1"/>
    <col min="182" max="182" width="2.7109375" style="113" customWidth="1"/>
    <col min="183" max="183" width="42.85546875" style="113" customWidth="1"/>
    <col min="184" max="187" width="12" style="113" customWidth="1"/>
    <col min="188" max="188" width="2.7109375" style="113" customWidth="1"/>
    <col min="189" max="189" width="42.85546875" style="113" customWidth="1"/>
    <col min="190" max="193" width="12" style="113" customWidth="1"/>
    <col min="194" max="194" width="2.7109375" style="113" customWidth="1"/>
    <col min="195" max="195" width="42.85546875" style="113" customWidth="1"/>
    <col min="196" max="199" width="12" style="113" customWidth="1"/>
    <col min="200" max="16384" width="9.140625" style="113"/>
  </cols>
  <sheetData>
    <row r="1" spans="1:42" ht="38.25" customHeight="1" x14ac:dyDescent="0.2">
      <c r="A1" s="130" t="s">
        <v>228</v>
      </c>
      <c r="B1" s="128"/>
      <c r="C1" s="128"/>
      <c r="D1" s="128"/>
      <c r="E1" s="128"/>
      <c r="F1" s="128"/>
      <c r="G1" s="128"/>
      <c r="H1" s="128"/>
      <c r="I1" s="128"/>
      <c r="J1" s="128"/>
      <c r="K1" s="128"/>
      <c r="L1" s="128"/>
      <c r="M1" s="128"/>
      <c r="N1" s="128"/>
      <c r="O1" s="128"/>
      <c r="P1" s="128"/>
      <c r="Q1" s="128"/>
      <c r="R1" s="128"/>
      <c r="S1" s="128"/>
      <c r="T1" s="128"/>
      <c r="U1" s="128"/>
      <c r="V1" s="128"/>
      <c r="W1" s="128"/>
      <c r="X1" s="128"/>
      <c r="Y1" s="128"/>
      <c r="Z1" s="128"/>
      <c r="AA1" s="128"/>
      <c r="AB1" s="128"/>
      <c r="AC1" s="128"/>
      <c r="AD1" s="128"/>
      <c r="AE1" s="128"/>
      <c r="AF1" s="128"/>
      <c r="AG1" s="128"/>
      <c r="AH1" s="128"/>
      <c r="AI1" s="128"/>
      <c r="AJ1" s="128"/>
      <c r="AK1" s="128"/>
      <c r="AL1" s="128"/>
      <c r="AM1" s="128"/>
      <c r="AN1" s="128"/>
      <c r="AO1" s="128"/>
      <c r="AP1" s="128"/>
    </row>
    <row r="3" spans="1:42" ht="25.5" customHeight="1" x14ac:dyDescent="0.2">
      <c r="A3" s="267" t="s">
        <v>227</v>
      </c>
      <c r="B3" s="127" t="s">
        <v>25</v>
      </c>
      <c r="C3" s="127" t="s">
        <v>26</v>
      </c>
      <c r="D3" s="127" t="s">
        <v>27</v>
      </c>
      <c r="E3" s="127" t="s">
        <v>28</v>
      </c>
      <c r="F3" s="127" t="s">
        <v>29</v>
      </c>
      <c r="G3" s="127" t="s">
        <v>30</v>
      </c>
      <c r="H3" s="127" t="s">
        <v>31</v>
      </c>
      <c r="I3" s="127" t="s">
        <v>32</v>
      </c>
      <c r="J3" s="127" t="s">
        <v>33</v>
      </c>
      <c r="K3" s="127" t="s">
        <v>34</v>
      </c>
      <c r="L3" s="126" t="s">
        <v>35</v>
      </c>
      <c r="M3" s="126" t="s">
        <v>38</v>
      </c>
      <c r="N3" s="126" t="s">
        <v>42</v>
      </c>
      <c r="O3" s="126" t="s">
        <v>44</v>
      </c>
      <c r="P3" s="126" t="s">
        <v>108</v>
      </c>
      <c r="Q3" s="126" t="s">
        <v>140</v>
      </c>
      <c r="R3" s="126" t="s">
        <v>139</v>
      </c>
      <c r="S3" s="126" t="s">
        <v>138</v>
      </c>
      <c r="T3" s="126" t="s">
        <v>137</v>
      </c>
      <c r="U3" s="126" t="s">
        <v>238</v>
      </c>
      <c r="V3" s="126" t="s">
        <v>255</v>
      </c>
      <c r="W3" s="126" t="s">
        <v>257</v>
      </c>
      <c r="X3" s="126" t="s">
        <v>261</v>
      </c>
      <c r="Y3" s="126" t="s">
        <v>273</v>
      </c>
      <c r="Z3" s="126" t="s">
        <v>284</v>
      </c>
      <c r="AA3" s="126" t="s">
        <v>300</v>
      </c>
      <c r="AB3" s="126" t="s">
        <v>305</v>
      </c>
      <c r="AC3" s="126" t="s">
        <v>310</v>
      </c>
      <c r="AD3" s="126" t="s">
        <v>313</v>
      </c>
      <c r="AE3" s="126" t="s">
        <v>322</v>
      </c>
      <c r="AF3" s="126" t="s">
        <v>338</v>
      </c>
      <c r="AG3" s="126" t="s">
        <v>361</v>
      </c>
      <c r="AH3" s="126" t="s">
        <v>363</v>
      </c>
      <c r="AI3" s="126" t="s">
        <v>365</v>
      </c>
      <c r="AJ3" s="126" t="s">
        <v>371</v>
      </c>
      <c r="AK3" s="126" t="s">
        <v>373</v>
      </c>
      <c r="AL3" s="126" t="s">
        <v>377</v>
      </c>
      <c r="AM3" s="126" t="s">
        <v>385</v>
      </c>
      <c r="AN3" s="126" t="s">
        <v>389</v>
      </c>
      <c r="AO3" s="126" t="s">
        <v>390</v>
      </c>
      <c r="AP3" s="126" t="s">
        <v>399</v>
      </c>
    </row>
    <row r="4" spans="1:42" ht="15.75" customHeight="1" x14ac:dyDescent="0.2">
      <c r="A4" s="264" t="s">
        <v>154</v>
      </c>
      <c r="B4" s="111">
        <v>9.9280000000000008</v>
      </c>
      <c r="C4" s="111">
        <v>16.457000000000001</v>
      </c>
      <c r="D4" s="111">
        <v>21.286999999999999</v>
      </c>
      <c r="E4" s="111">
        <v>4.5599999999999996</v>
      </c>
      <c r="F4" s="111">
        <v>9.3859999999999992</v>
      </c>
      <c r="G4" s="111">
        <v>14.446999999999999</v>
      </c>
      <c r="H4" s="111">
        <v>19.350999999999999</v>
      </c>
      <c r="I4" s="111">
        <v>4.6100000000000003</v>
      </c>
      <c r="J4" s="111">
        <v>9.4469999999999992</v>
      </c>
      <c r="K4" s="111">
        <v>14.590999999999999</v>
      </c>
      <c r="L4" s="111">
        <v>19.928000000000001</v>
      </c>
      <c r="M4" s="111">
        <v>5.1849999999999996</v>
      </c>
      <c r="N4" s="111">
        <v>10.542</v>
      </c>
      <c r="O4" s="111">
        <v>15.981999999999999</v>
      </c>
      <c r="P4" s="111">
        <v>21.632999999999999</v>
      </c>
      <c r="Q4" s="111">
        <v>5.5250000000000004</v>
      </c>
      <c r="R4" s="111">
        <v>10.738</v>
      </c>
      <c r="S4" s="111">
        <v>16.222999999999999</v>
      </c>
      <c r="T4" s="111">
        <v>21.792000000000002</v>
      </c>
      <c r="U4" s="111">
        <v>5.2270000000000003</v>
      </c>
      <c r="V4" s="111">
        <v>10.775</v>
      </c>
      <c r="W4" s="111">
        <v>16.510000000000002</v>
      </c>
      <c r="X4" s="111">
        <v>23.163</v>
      </c>
      <c r="Y4" s="111">
        <v>6.9589999999999996</v>
      </c>
      <c r="Z4" s="111">
        <v>14.452999999999999</v>
      </c>
      <c r="AA4" s="111">
        <v>22.51</v>
      </c>
      <c r="AB4" s="111">
        <v>30.911999999999999</v>
      </c>
      <c r="AC4" s="111">
        <v>9.1229999999999993</v>
      </c>
      <c r="AD4" s="111">
        <v>18.966999999999999</v>
      </c>
      <c r="AE4" s="111">
        <v>29.794</v>
      </c>
      <c r="AF4" s="111">
        <v>41.276000000000003</v>
      </c>
      <c r="AG4" s="111">
        <v>11.688000000000001</v>
      </c>
      <c r="AH4" s="111">
        <v>23.257999999999999</v>
      </c>
      <c r="AI4" s="111">
        <v>35.162999999999997</v>
      </c>
      <c r="AJ4" s="111">
        <v>46.965000000000003</v>
      </c>
      <c r="AK4" s="111">
        <v>11.803000000000001</v>
      </c>
      <c r="AL4" s="111">
        <v>23.895</v>
      </c>
      <c r="AM4" s="111">
        <v>36.401000000000003</v>
      </c>
      <c r="AN4" s="111">
        <v>49.063000000000002</v>
      </c>
      <c r="AO4" s="111">
        <v>12.326000000000001</v>
      </c>
      <c r="AP4" s="111">
        <v>25.117000000000001</v>
      </c>
    </row>
    <row r="5" spans="1:42" ht="15.75" customHeight="1" x14ac:dyDescent="0.2">
      <c r="A5" s="264" t="s">
        <v>153</v>
      </c>
      <c r="B5" s="111">
        <v>-2.242</v>
      </c>
      <c r="C5" s="111">
        <v>-3.2250000000000001</v>
      </c>
      <c r="D5" s="111">
        <v>-4.125</v>
      </c>
      <c r="E5" s="111">
        <v>-0.81899999999999995</v>
      </c>
      <c r="F5" s="111">
        <v>-1.6020000000000001</v>
      </c>
      <c r="G5" s="111">
        <v>-2.2839999999999998</v>
      </c>
      <c r="H5" s="111">
        <v>-2.9350000000000001</v>
      </c>
      <c r="I5" s="111">
        <v>-0.51</v>
      </c>
      <c r="J5" s="111">
        <v>-0.98099999999999998</v>
      </c>
      <c r="K5" s="111">
        <v>-1.4330000000000001</v>
      </c>
      <c r="L5" s="111">
        <v>-1.881</v>
      </c>
      <c r="M5" s="111">
        <v>-0.39700000000000002</v>
      </c>
      <c r="N5" s="111">
        <v>-0.68799999999999994</v>
      </c>
      <c r="O5" s="111">
        <v>-1.05</v>
      </c>
      <c r="P5" s="111">
        <v>-1.357</v>
      </c>
      <c r="Q5" s="111">
        <v>-0.29399999999999998</v>
      </c>
      <c r="R5" s="111">
        <v>-0.58299999999999996</v>
      </c>
      <c r="S5" s="111">
        <v>-0.89600000000000002</v>
      </c>
      <c r="T5" s="111">
        <v>-1.194</v>
      </c>
      <c r="U5" s="111">
        <v>-0.29199999999999998</v>
      </c>
      <c r="V5" s="111">
        <v>-0.55900000000000005</v>
      </c>
      <c r="W5" s="111">
        <v>-0.81399999999999995</v>
      </c>
      <c r="X5" s="111">
        <v>-1.21</v>
      </c>
      <c r="Y5" s="111">
        <v>-0.35499999999999998</v>
      </c>
      <c r="Z5" s="111">
        <v>-0.68799999999999994</v>
      </c>
      <c r="AA5" s="111">
        <v>-0.96899999999999997</v>
      </c>
      <c r="AB5" s="111">
        <v>-1.3049999999999999</v>
      </c>
      <c r="AC5" s="111">
        <v>-0.25</v>
      </c>
      <c r="AD5" s="111">
        <v>-0.47199999999999998</v>
      </c>
      <c r="AE5" s="111">
        <v>-0.71199999999999997</v>
      </c>
      <c r="AF5" s="111">
        <v>-0.94099999999999995</v>
      </c>
      <c r="AG5" s="111">
        <v>-0.215</v>
      </c>
      <c r="AH5" s="111">
        <v>-0.47899999999999998</v>
      </c>
      <c r="AI5" s="111">
        <v>-0.70099999999999996</v>
      </c>
      <c r="AJ5" s="111">
        <v>-0.97799999999999998</v>
      </c>
      <c r="AK5" s="111">
        <v>-0.66</v>
      </c>
      <c r="AL5" s="111">
        <v>-1.5860000000000001</v>
      </c>
      <c r="AM5" s="111">
        <v>-2.6349999999999998</v>
      </c>
      <c r="AN5" s="111">
        <v>-3.7010000000000001</v>
      </c>
      <c r="AO5" s="111">
        <v>-1.177</v>
      </c>
      <c r="AP5" s="111">
        <v>-2.895</v>
      </c>
    </row>
    <row r="6" spans="1:42" s="117" customFormat="1" ht="15.75" customHeight="1" x14ac:dyDescent="0.2">
      <c r="A6" s="125" t="s">
        <v>152</v>
      </c>
      <c r="B6" s="189">
        <v>7.6859999999999999</v>
      </c>
      <c r="C6" s="189">
        <v>13.231999999999999</v>
      </c>
      <c r="D6" s="189">
        <v>17.161999999999999</v>
      </c>
      <c r="E6" s="189">
        <v>3.7410000000000001</v>
      </c>
      <c r="F6" s="189">
        <v>7.7839999999999998</v>
      </c>
      <c r="G6" s="189">
        <v>12.163</v>
      </c>
      <c r="H6" s="189">
        <v>16.416</v>
      </c>
      <c r="I6" s="189">
        <v>4.0999999999999996</v>
      </c>
      <c r="J6" s="189">
        <v>8.4659999999999993</v>
      </c>
      <c r="K6" s="189">
        <v>13.157999999999999</v>
      </c>
      <c r="L6" s="189">
        <v>18.047000000000001</v>
      </c>
      <c r="M6" s="189">
        <v>4.7880000000000003</v>
      </c>
      <c r="N6" s="189">
        <v>9.8539999999999992</v>
      </c>
      <c r="O6" s="189">
        <v>14.932</v>
      </c>
      <c r="P6" s="189">
        <v>20.276</v>
      </c>
      <c r="Q6" s="189">
        <v>5.2309999999999999</v>
      </c>
      <c r="R6" s="189">
        <v>10.154999999999999</v>
      </c>
      <c r="S6" s="189">
        <v>15.327</v>
      </c>
      <c r="T6" s="189">
        <v>20.597999999999999</v>
      </c>
      <c r="U6" s="189">
        <v>4.9349999999999996</v>
      </c>
      <c r="V6" s="189">
        <v>10.215999999999999</v>
      </c>
      <c r="W6" s="189">
        <v>15.696</v>
      </c>
      <c r="X6" s="189">
        <v>21.952999999999999</v>
      </c>
      <c r="Y6" s="189">
        <v>6.6040000000000001</v>
      </c>
      <c r="Z6" s="189">
        <v>13.765000000000001</v>
      </c>
      <c r="AA6" s="189">
        <v>21.541</v>
      </c>
      <c r="AB6" s="189">
        <v>29.606999999999999</v>
      </c>
      <c r="AC6" s="189">
        <v>8.8729999999999993</v>
      </c>
      <c r="AD6" s="189">
        <v>18.495000000000001</v>
      </c>
      <c r="AE6" s="189">
        <v>29.082000000000001</v>
      </c>
      <c r="AF6" s="189">
        <v>40.335000000000001</v>
      </c>
      <c r="AG6" s="189">
        <v>11.473000000000001</v>
      </c>
      <c r="AH6" s="189">
        <v>22.779</v>
      </c>
      <c r="AI6" s="189">
        <v>34.462000000000003</v>
      </c>
      <c r="AJ6" s="189">
        <v>45.987000000000002</v>
      </c>
      <c r="AK6" s="189">
        <v>11.143000000000001</v>
      </c>
      <c r="AL6" s="189">
        <v>22.309000000000001</v>
      </c>
      <c r="AM6" s="189">
        <v>33.765999999999998</v>
      </c>
      <c r="AN6" s="189">
        <v>45.362000000000002</v>
      </c>
      <c r="AO6" s="189">
        <v>11.148999999999999</v>
      </c>
      <c r="AP6" s="189">
        <v>22.222000000000001</v>
      </c>
    </row>
    <row r="7" spans="1:42" ht="15.75" customHeight="1" x14ac:dyDescent="0.2">
      <c r="A7" s="264" t="s">
        <v>151</v>
      </c>
      <c r="B7" s="111">
        <v>3.7949999999999999</v>
      </c>
      <c r="C7" s="111">
        <v>6.5350000000000001</v>
      </c>
      <c r="D7" s="111">
        <v>8.6839999999999993</v>
      </c>
      <c r="E7" s="111">
        <v>1.881</v>
      </c>
      <c r="F7" s="111">
        <v>4.1879999999999997</v>
      </c>
      <c r="G7" s="111">
        <v>7.0469999999999997</v>
      </c>
      <c r="H7" s="111">
        <v>9.2550000000000008</v>
      </c>
      <c r="I7" s="111">
        <v>1.9750000000000001</v>
      </c>
      <c r="J7" s="111">
        <v>4.4720000000000004</v>
      </c>
      <c r="K7" s="111">
        <v>7.6139999999999999</v>
      </c>
      <c r="L7" s="111">
        <v>10.295</v>
      </c>
      <c r="M7" s="111">
        <v>2.3479999999999999</v>
      </c>
      <c r="N7" s="111">
        <v>5.2930000000000001</v>
      </c>
      <c r="O7" s="111">
        <v>8.8670000000000009</v>
      </c>
      <c r="P7" s="111">
        <v>11.728999999999999</v>
      </c>
      <c r="Q7" s="111">
        <v>2.375</v>
      </c>
      <c r="R7" s="111">
        <v>4.5620000000000003</v>
      </c>
      <c r="S7" s="111">
        <v>7.077</v>
      </c>
      <c r="T7" s="111">
        <v>9.577</v>
      </c>
      <c r="U7" s="111">
        <v>2.294</v>
      </c>
      <c r="V7" s="111">
        <v>5.202</v>
      </c>
      <c r="W7" s="111">
        <v>9.52</v>
      </c>
      <c r="X7" s="111">
        <v>12.88</v>
      </c>
      <c r="Y7" s="111">
        <v>3.4910000000000001</v>
      </c>
      <c r="Z7" s="111">
        <v>7.9889999999999999</v>
      </c>
      <c r="AA7" s="111">
        <v>14.114000000000001</v>
      </c>
      <c r="AB7" s="111">
        <v>18.727</v>
      </c>
      <c r="AC7" s="111">
        <v>4.2939999999999996</v>
      </c>
      <c r="AD7" s="111">
        <v>9.8330000000000002</v>
      </c>
      <c r="AE7" s="111">
        <v>17.442</v>
      </c>
      <c r="AF7" s="111">
        <v>23.039000000000001</v>
      </c>
      <c r="AG7" s="111">
        <v>4.6769999999999996</v>
      </c>
      <c r="AH7" s="111">
        <v>10.601000000000001</v>
      </c>
      <c r="AI7" s="111">
        <v>18.61</v>
      </c>
      <c r="AJ7" s="111">
        <v>24.346</v>
      </c>
      <c r="AK7" s="111">
        <v>5.15</v>
      </c>
      <c r="AL7" s="111">
        <v>11.564</v>
      </c>
      <c r="AM7" s="111">
        <v>19.939</v>
      </c>
      <c r="AN7" s="111">
        <v>25.625</v>
      </c>
      <c r="AO7" s="111">
        <v>5.093</v>
      </c>
      <c r="AP7" s="111">
        <v>11.788</v>
      </c>
    </row>
    <row r="8" spans="1:42" ht="15.75" customHeight="1" x14ac:dyDescent="0.2">
      <c r="A8" s="264" t="s">
        <v>150</v>
      </c>
      <c r="B8" s="111">
        <v>-2.3879999999999999</v>
      </c>
      <c r="C8" s="111">
        <v>-2.589</v>
      </c>
      <c r="D8" s="111">
        <v>-3.4180000000000001</v>
      </c>
      <c r="E8" s="111">
        <v>-0.69699999999999995</v>
      </c>
      <c r="F8" s="111">
        <v>-1.5680000000000001</v>
      </c>
      <c r="G8" s="111">
        <v>-2.8450000000000002</v>
      </c>
      <c r="H8" s="111">
        <v>-3.786</v>
      </c>
      <c r="I8" s="111">
        <v>-0.76100000000000001</v>
      </c>
      <c r="J8" s="111">
        <v>-1.732</v>
      </c>
      <c r="K8" s="111">
        <v>-3.234</v>
      </c>
      <c r="L8" s="111">
        <v>-4.3689999999999998</v>
      </c>
      <c r="M8" s="111">
        <v>-1.03</v>
      </c>
      <c r="N8" s="111">
        <v>-2.3580000000000001</v>
      </c>
      <c r="O8" s="111">
        <v>-4.1109999999999998</v>
      </c>
      <c r="P8" s="111">
        <v>-5.2839999999999998</v>
      </c>
      <c r="Q8" s="111">
        <v>-1.073</v>
      </c>
      <c r="R8" s="111">
        <v>-2.1440000000000001</v>
      </c>
      <c r="S8" s="111">
        <v>-3.3159999999999998</v>
      </c>
      <c r="T8" s="111">
        <v>-4.4720000000000004</v>
      </c>
      <c r="U8" s="111">
        <v>-1.0409999999999999</v>
      </c>
      <c r="V8" s="111">
        <v>-2.3879999999999999</v>
      </c>
      <c r="W8" s="111">
        <v>-4.6849999999999996</v>
      </c>
      <c r="X8" s="111">
        <v>-6.3230000000000004</v>
      </c>
      <c r="Y8" s="111">
        <v>-1.5720000000000001</v>
      </c>
      <c r="Z8" s="111">
        <v>-3.6379999999999999</v>
      </c>
      <c r="AA8" s="111">
        <v>-7.0209999999999999</v>
      </c>
      <c r="AB8" s="111">
        <v>-9.1519999999999992</v>
      </c>
      <c r="AC8" s="111">
        <v>-2.0230000000000001</v>
      </c>
      <c r="AD8" s="111">
        <v>-4.9459999999999997</v>
      </c>
      <c r="AE8" s="111">
        <v>-9.3170000000000002</v>
      </c>
      <c r="AF8" s="111">
        <v>-12.218999999999999</v>
      </c>
      <c r="AG8" s="111">
        <v>-2.2839999999999998</v>
      </c>
      <c r="AH8" s="111">
        <v>-4.8070000000000004</v>
      </c>
      <c r="AI8" s="111">
        <v>-9.1509999999999998</v>
      </c>
      <c r="AJ8" s="111">
        <v>-11.706</v>
      </c>
      <c r="AK8" s="111">
        <v>-2.1720000000000002</v>
      </c>
      <c r="AL8" s="111">
        <v>-5.2430000000000003</v>
      </c>
      <c r="AM8" s="111">
        <v>-10.134</v>
      </c>
      <c r="AN8" s="111">
        <v>-12.401</v>
      </c>
      <c r="AO8" s="111">
        <v>-2.2709999999999999</v>
      </c>
      <c r="AP8" s="111">
        <v>-5.8410000000000002</v>
      </c>
    </row>
    <row r="9" spans="1:42" s="117" customFormat="1" ht="15.75" customHeight="1" x14ac:dyDescent="0.2">
      <c r="A9" s="125" t="s">
        <v>149</v>
      </c>
      <c r="B9" s="187">
        <v>1.407</v>
      </c>
      <c r="C9" s="187">
        <v>3.9460000000000002</v>
      </c>
      <c r="D9" s="187">
        <v>5.266</v>
      </c>
      <c r="E9" s="187">
        <v>1.1839999999999999</v>
      </c>
      <c r="F9" s="187">
        <v>2.62</v>
      </c>
      <c r="G9" s="187">
        <v>4.202</v>
      </c>
      <c r="H9" s="187">
        <v>5.4690000000000003</v>
      </c>
      <c r="I9" s="187">
        <v>1.214</v>
      </c>
      <c r="J9" s="187">
        <v>2.74</v>
      </c>
      <c r="K9" s="187">
        <v>4.38</v>
      </c>
      <c r="L9" s="187">
        <v>5.9260000000000002</v>
      </c>
      <c r="M9" s="187">
        <v>1.3180000000000001</v>
      </c>
      <c r="N9" s="187">
        <v>2.9350000000000001</v>
      </c>
      <c r="O9" s="187">
        <v>4.7560000000000002</v>
      </c>
      <c r="P9" s="187">
        <v>6.4450000000000003</v>
      </c>
      <c r="Q9" s="187">
        <v>1.302</v>
      </c>
      <c r="R9" s="187">
        <v>2.4180000000000001</v>
      </c>
      <c r="S9" s="187">
        <v>3.7610000000000001</v>
      </c>
      <c r="T9" s="187">
        <v>5.1050000000000004</v>
      </c>
      <c r="U9" s="187">
        <v>1.2529999999999999</v>
      </c>
      <c r="V9" s="187">
        <v>2.8140000000000001</v>
      </c>
      <c r="W9" s="187">
        <v>4.835</v>
      </c>
      <c r="X9" s="187">
        <v>6.5570000000000004</v>
      </c>
      <c r="Y9" s="187">
        <v>1.919</v>
      </c>
      <c r="Z9" s="187">
        <v>4.351</v>
      </c>
      <c r="AA9" s="187">
        <v>7.093</v>
      </c>
      <c r="AB9" s="187">
        <v>9.5749999999999993</v>
      </c>
      <c r="AC9" s="187">
        <v>2.2709999999999999</v>
      </c>
      <c r="AD9" s="187">
        <v>4.8869999999999996</v>
      </c>
      <c r="AE9" s="187">
        <v>8.125</v>
      </c>
      <c r="AF9" s="187">
        <v>10.82</v>
      </c>
      <c r="AG9" s="187">
        <v>2.3929999999999998</v>
      </c>
      <c r="AH9" s="187">
        <v>5.7939999999999996</v>
      </c>
      <c r="AI9" s="187">
        <v>9.4589999999999996</v>
      </c>
      <c r="AJ9" s="187">
        <v>12.64</v>
      </c>
      <c r="AK9" s="187">
        <v>2.9780000000000002</v>
      </c>
      <c r="AL9" s="187">
        <v>6.3209999999999997</v>
      </c>
      <c r="AM9" s="187">
        <v>9.8049999999999997</v>
      </c>
      <c r="AN9" s="187">
        <v>13.224</v>
      </c>
      <c r="AO9" s="187">
        <v>2.8220000000000001</v>
      </c>
      <c r="AP9" s="187">
        <v>5.9470000000000001</v>
      </c>
    </row>
    <row r="10" spans="1:42" ht="15.75" customHeight="1" x14ac:dyDescent="0.2">
      <c r="A10" s="144" t="s">
        <v>148</v>
      </c>
      <c r="B10" s="317">
        <v>3.0000000000000001E-3</v>
      </c>
      <c r="C10" s="317">
        <v>3.0000000000000001E-3</v>
      </c>
      <c r="D10" s="317">
        <v>7.0000000000000001E-3</v>
      </c>
      <c r="E10" s="317">
        <v>0</v>
      </c>
      <c r="F10" s="317">
        <v>0</v>
      </c>
      <c r="G10" s="317">
        <v>1E-3</v>
      </c>
      <c r="H10" s="317">
        <v>1E-3</v>
      </c>
      <c r="I10" s="317">
        <v>0</v>
      </c>
      <c r="J10" s="317">
        <v>8.0000000000000002E-3</v>
      </c>
      <c r="K10" s="317">
        <v>8.0000000000000002E-3</v>
      </c>
      <c r="L10" s="317">
        <v>8.0000000000000002E-3</v>
      </c>
      <c r="M10" s="317">
        <v>0</v>
      </c>
      <c r="N10" s="317">
        <v>0</v>
      </c>
      <c r="O10" s="317">
        <v>1.4999999999999999E-2</v>
      </c>
      <c r="P10" s="317">
        <v>1.4999999999999999E-2</v>
      </c>
      <c r="Q10" s="317">
        <v>0</v>
      </c>
      <c r="R10" s="317">
        <v>0</v>
      </c>
      <c r="S10" s="317">
        <v>0</v>
      </c>
      <c r="T10" s="317">
        <v>0</v>
      </c>
      <c r="U10" s="317">
        <v>0</v>
      </c>
      <c r="V10" s="317">
        <v>0</v>
      </c>
      <c r="W10" s="317">
        <v>0</v>
      </c>
      <c r="X10" s="317">
        <v>0</v>
      </c>
      <c r="Y10" s="317">
        <v>0</v>
      </c>
      <c r="Z10" s="317">
        <v>0</v>
      </c>
      <c r="AA10" s="317">
        <v>0</v>
      </c>
      <c r="AB10" s="317">
        <v>0</v>
      </c>
      <c r="AC10" s="317">
        <v>0</v>
      </c>
      <c r="AD10" s="317">
        <v>0</v>
      </c>
      <c r="AE10" s="317">
        <v>0</v>
      </c>
      <c r="AF10" s="317">
        <v>0</v>
      </c>
      <c r="AG10" s="317">
        <v>0</v>
      </c>
      <c r="AH10" s="317">
        <v>0</v>
      </c>
      <c r="AI10" s="317">
        <v>0</v>
      </c>
      <c r="AJ10" s="317">
        <v>0</v>
      </c>
      <c r="AK10" s="317">
        <v>0</v>
      </c>
      <c r="AL10" s="317">
        <v>0</v>
      </c>
      <c r="AM10" s="317">
        <v>0</v>
      </c>
      <c r="AN10" s="317">
        <v>0</v>
      </c>
      <c r="AO10" s="317">
        <v>0</v>
      </c>
      <c r="AP10" s="317">
        <v>0</v>
      </c>
    </row>
    <row r="11" spans="1:42" ht="15.75" customHeight="1" x14ac:dyDescent="0.2">
      <c r="A11" s="264" t="s">
        <v>147</v>
      </c>
      <c r="B11" s="186">
        <v>0.30299999999999999</v>
      </c>
      <c r="C11" s="186">
        <v>0.45100000000000001</v>
      </c>
      <c r="D11" s="186">
        <v>0.63300000000000001</v>
      </c>
      <c r="E11" s="186">
        <v>0.51800000000000002</v>
      </c>
      <c r="F11" s="186">
        <v>0.65300000000000002</v>
      </c>
      <c r="G11" s="186">
        <v>0.81499999999999995</v>
      </c>
      <c r="H11" s="186">
        <v>0.96899999999999997</v>
      </c>
      <c r="I11" s="186">
        <v>0.13600000000000001</v>
      </c>
      <c r="J11" s="186">
        <v>0.32200000000000001</v>
      </c>
      <c r="K11" s="186">
        <v>0.48699999999999999</v>
      </c>
      <c r="L11" s="186">
        <v>0.71699999999999997</v>
      </c>
      <c r="M11" s="186">
        <v>0.2</v>
      </c>
      <c r="N11" s="186">
        <v>0.41299999999999998</v>
      </c>
      <c r="O11" s="186">
        <v>0.627</v>
      </c>
      <c r="P11" s="186">
        <v>0.84299999999999997</v>
      </c>
      <c r="Q11" s="186">
        <v>9.4E-2</v>
      </c>
      <c r="R11" s="186">
        <v>0.26</v>
      </c>
      <c r="S11" s="186">
        <v>0.39900000000000002</v>
      </c>
      <c r="T11" s="186">
        <v>0.48199999999999998</v>
      </c>
      <c r="U11" s="186">
        <v>0.124</v>
      </c>
      <c r="V11" s="186">
        <v>1.0329999999999999</v>
      </c>
      <c r="W11" s="186">
        <v>1.21</v>
      </c>
      <c r="X11" s="186">
        <v>1.415</v>
      </c>
      <c r="Y11" s="186">
        <v>0.253</v>
      </c>
      <c r="Z11" s="186">
        <v>0.63400000000000001</v>
      </c>
      <c r="AA11" s="186">
        <v>1.0740000000000001</v>
      </c>
      <c r="AB11" s="186">
        <v>1.335</v>
      </c>
      <c r="AC11" s="186">
        <v>0.22500000000000001</v>
      </c>
      <c r="AD11" s="186">
        <v>0.497</v>
      </c>
      <c r="AE11" s="186">
        <v>0.75700000000000001</v>
      </c>
      <c r="AF11" s="186">
        <v>0.95699999999999996</v>
      </c>
      <c r="AG11" s="186">
        <v>0.183</v>
      </c>
      <c r="AH11" s="186">
        <v>0.35399999999999998</v>
      </c>
      <c r="AI11" s="186">
        <v>0.50800000000000001</v>
      </c>
      <c r="AJ11" s="186">
        <v>0.71399999999999997</v>
      </c>
      <c r="AK11" s="186">
        <v>9.8000000000000004E-2</v>
      </c>
      <c r="AL11" s="186">
        <v>0.224</v>
      </c>
      <c r="AM11" s="186">
        <v>0.28100000000000003</v>
      </c>
      <c r="AN11" s="186">
        <v>0.46200000000000002</v>
      </c>
      <c r="AO11" s="186">
        <v>0.14199999999999999</v>
      </c>
      <c r="AP11" s="186">
        <v>0.26400000000000001</v>
      </c>
    </row>
    <row r="12" spans="1:42" ht="15.75" customHeight="1" x14ac:dyDescent="0.2">
      <c r="A12" s="264" t="s">
        <v>339</v>
      </c>
      <c r="B12" s="186">
        <v>0.27400000000000002</v>
      </c>
      <c r="C12" s="186">
        <v>-1.038</v>
      </c>
      <c r="D12" s="186">
        <v>-1.663</v>
      </c>
      <c r="E12" s="186">
        <v>-0.35499999999999998</v>
      </c>
      <c r="F12" s="186">
        <v>-0.70099999999999996</v>
      </c>
      <c r="G12" s="186">
        <v>-1.028</v>
      </c>
      <c r="H12" s="186">
        <v>-1.329</v>
      </c>
      <c r="I12" s="186">
        <v>-0.26700000000000002</v>
      </c>
      <c r="J12" s="186">
        <v>-0.378</v>
      </c>
      <c r="K12" s="186">
        <v>-0.58299999999999996</v>
      </c>
      <c r="L12" s="186">
        <v>-0.88</v>
      </c>
      <c r="M12" s="186">
        <v>-0.254</v>
      </c>
      <c r="N12" s="186">
        <v>-0.57799999999999996</v>
      </c>
      <c r="O12" s="186">
        <v>-1.1830000000000001</v>
      </c>
      <c r="P12" s="186">
        <v>-1.0149999999999999</v>
      </c>
      <c r="Q12" s="186">
        <v>-0.373</v>
      </c>
      <c r="R12" s="186">
        <v>-0.86299999999999999</v>
      </c>
      <c r="S12" s="186">
        <v>-1.276</v>
      </c>
      <c r="T12" s="186">
        <v>-1.8460000000000001</v>
      </c>
      <c r="U12" s="186">
        <v>-0.60399999999999998</v>
      </c>
      <c r="V12" s="186">
        <v>-5.8999999999999997E-2</v>
      </c>
      <c r="W12" s="186">
        <v>-0.55200000000000005</v>
      </c>
      <c r="X12" s="186">
        <v>-1.8109999999999999</v>
      </c>
      <c r="Y12" s="186">
        <v>-0.77</v>
      </c>
      <c r="Z12" s="186">
        <v>-1.5209999999999999</v>
      </c>
      <c r="AA12" s="186">
        <v>-2.3730000000000002</v>
      </c>
      <c r="AB12" s="186">
        <v>-3.19</v>
      </c>
      <c r="AC12" s="186">
        <v>-1.0209999999999999</v>
      </c>
      <c r="AD12" s="186">
        <v>-1.843</v>
      </c>
      <c r="AE12" s="186">
        <v>-2.101</v>
      </c>
      <c r="AF12" s="186">
        <v>-2.8220000000000001</v>
      </c>
      <c r="AG12" s="186">
        <v>-1.194</v>
      </c>
      <c r="AH12" s="186">
        <v>-2.4940000000000002</v>
      </c>
      <c r="AI12" s="186">
        <v>-3.157</v>
      </c>
      <c r="AJ12" s="186">
        <v>-4.1509999999999998</v>
      </c>
      <c r="AK12" s="186">
        <v>-1.4079999999999999</v>
      </c>
      <c r="AL12" s="186">
        <v>-2.911</v>
      </c>
      <c r="AM12" s="186">
        <v>-3.5209999999999999</v>
      </c>
      <c r="AN12" s="186">
        <v>-4.0149999999999997</v>
      </c>
      <c r="AO12" s="186">
        <v>-1.0669999999999999</v>
      </c>
      <c r="AP12" s="186">
        <v>-2.6139999999999999</v>
      </c>
    </row>
    <row r="13" spans="1:42" s="117" customFormat="1" ht="15.75" customHeight="1" x14ac:dyDescent="0.2">
      <c r="A13" s="123" t="s">
        <v>340</v>
      </c>
      <c r="B13" s="188">
        <v>9.673</v>
      </c>
      <c r="C13" s="188">
        <v>16.594000000000001</v>
      </c>
      <c r="D13" s="188">
        <v>21.405000000000001</v>
      </c>
      <c r="E13" s="188">
        <v>5.0880000000000001</v>
      </c>
      <c r="F13" s="188">
        <v>10.356</v>
      </c>
      <c r="G13" s="188">
        <v>16.152999999999999</v>
      </c>
      <c r="H13" s="188">
        <v>21.526</v>
      </c>
      <c r="I13" s="188">
        <v>5.1829999999999998</v>
      </c>
      <c r="J13" s="188">
        <v>11.157999999999999</v>
      </c>
      <c r="K13" s="188">
        <v>17.45</v>
      </c>
      <c r="L13" s="188">
        <v>23.818000000000001</v>
      </c>
      <c r="M13" s="188">
        <v>6.0519999999999996</v>
      </c>
      <c r="N13" s="188">
        <v>12.624000000000001</v>
      </c>
      <c r="O13" s="188">
        <v>19.146999999999998</v>
      </c>
      <c r="P13" s="188">
        <v>26.564</v>
      </c>
      <c r="Q13" s="188">
        <v>6.2539999999999996</v>
      </c>
      <c r="R13" s="188">
        <v>11.97</v>
      </c>
      <c r="S13" s="188">
        <v>18.210999999999999</v>
      </c>
      <c r="T13" s="188">
        <v>24.338999999999999</v>
      </c>
      <c r="U13" s="188">
        <v>5.7080000000000002</v>
      </c>
      <c r="V13" s="188">
        <v>14.004</v>
      </c>
      <c r="W13" s="188">
        <v>21.189</v>
      </c>
      <c r="X13" s="188">
        <v>28.114000000000001</v>
      </c>
      <c r="Y13" s="188">
        <v>8.0060000000000002</v>
      </c>
      <c r="Z13" s="188">
        <v>17.228999999999999</v>
      </c>
      <c r="AA13" s="188">
        <v>27.335000000000001</v>
      </c>
      <c r="AB13" s="188">
        <v>37.326999999999998</v>
      </c>
      <c r="AC13" s="188">
        <v>10.348000000000001</v>
      </c>
      <c r="AD13" s="188">
        <v>22.036000000000001</v>
      </c>
      <c r="AE13" s="188">
        <v>35.863</v>
      </c>
      <c r="AF13" s="188">
        <v>49.29</v>
      </c>
      <c r="AG13" s="188">
        <v>12.855</v>
      </c>
      <c r="AH13" s="188">
        <v>26.433</v>
      </c>
      <c r="AI13" s="188">
        <v>41.271999999999998</v>
      </c>
      <c r="AJ13" s="188">
        <v>55.19</v>
      </c>
      <c r="AK13" s="188">
        <v>12.811</v>
      </c>
      <c r="AL13" s="188">
        <v>25.943000000000001</v>
      </c>
      <c r="AM13" s="188">
        <v>40.331000000000003</v>
      </c>
      <c r="AN13" s="188">
        <v>55.033000000000001</v>
      </c>
      <c r="AO13" s="188">
        <v>13.045999999999999</v>
      </c>
      <c r="AP13" s="188">
        <v>25.818999999999999</v>
      </c>
    </row>
    <row r="14" spans="1:42" ht="15.75" customHeight="1" x14ac:dyDescent="0.2">
      <c r="A14" s="264" t="s">
        <v>220</v>
      </c>
      <c r="B14" s="111">
        <v>-3.726</v>
      </c>
      <c r="C14" s="111">
        <v>-5.5810000000000004</v>
      </c>
      <c r="D14" s="111">
        <v>-7.4180000000000001</v>
      </c>
      <c r="E14" s="111">
        <v>-1.9179999999999999</v>
      </c>
      <c r="F14" s="111">
        <v>-3.8079999999999998</v>
      </c>
      <c r="G14" s="111">
        <v>-5.3639999999999999</v>
      </c>
      <c r="H14" s="111">
        <v>-7.2039999999999997</v>
      </c>
      <c r="I14" s="111">
        <v>-1.77</v>
      </c>
      <c r="J14" s="111">
        <v>-3.5470000000000002</v>
      </c>
      <c r="K14" s="111">
        <v>-5.3239999999999998</v>
      </c>
      <c r="L14" s="111">
        <v>-7.18</v>
      </c>
      <c r="M14" s="111">
        <v>-1.8089999999999999</v>
      </c>
      <c r="N14" s="111">
        <v>-3.6160000000000001</v>
      </c>
      <c r="O14" s="111">
        <v>-5.4429999999999996</v>
      </c>
      <c r="P14" s="111">
        <v>-7.6559999999999997</v>
      </c>
      <c r="Q14" s="111">
        <v>-1.877</v>
      </c>
      <c r="R14" s="111">
        <v>-3.5579999999999998</v>
      </c>
      <c r="S14" s="111">
        <v>-5.2679999999999998</v>
      </c>
      <c r="T14" s="111">
        <v>-7.2140000000000004</v>
      </c>
      <c r="U14" s="111">
        <v>-1.909</v>
      </c>
      <c r="V14" s="111">
        <v>-4.3769999999999998</v>
      </c>
      <c r="W14" s="111">
        <v>-7.0220000000000002</v>
      </c>
      <c r="X14" s="111">
        <v>-9.843</v>
      </c>
      <c r="Y14" s="111">
        <v>-2.2799999999999998</v>
      </c>
      <c r="Z14" s="111">
        <v>-4.5570000000000004</v>
      </c>
      <c r="AA14" s="111">
        <v>-6.9</v>
      </c>
      <c r="AB14" s="111">
        <v>-10.975</v>
      </c>
      <c r="AC14" s="111">
        <v>-2.5</v>
      </c>
      <c r="AD14" s="111">
        <v>-5.0359999999999996</v>
      </c>
      <c r="AE14" s="111">
        <v>-7.6210000000000004</v>
      </c>
      <c r="AF14" s="111">
        <v>-10.454000000000001</v>
      </c>
      <c r="AG14" s="111">
        <v>-2.8450000000000002</v>
      </c>
      <c r="AH14" s="111">
        <v>-5.7750000000000004</v>
      </c>
      <c r="AI14" s="111">
        <v>-8.8580000000000005</v>
      </c>
      <c r="AJ14" s="111">
        <v>-12.169</v>
      </c>
      <c r="AK14" s="111">
        <v>-3.1949999999999998</v>
      </c>
      <c r="AL14" s="111">
        <v>-6.3769999999999998</v>
      </c>
      <c r="AM14" s="111">
        <v>-9.5020000000000007</v>
      </c>
      <c r="AN14" s="111">
        <v>-12.775</v>
      </c>
      <c r="AO14" s="111">
        <v>-3.2970000000000002</v>
      </c>
      <c r="AP14" s="111">
        <v>-6.585</v>
      </c>
    </row>
    <row r="15" spans="1:42" ht="15.75" customHeight="1" x14ac:dyDescent="0.2">
      <c r="A15" s="264" t="s">
        <v>219</v>
      </c>
      <c r="B15" s="111">
        <v>-2.02</v>
      </c>
      <c r="C15" s="111">
        <v>-3.0409999999999999</v>
      </c>
      <c r="D15" s="111">
        <v>-4.2640000000000002</v>
      </c>
      <c r="E15" s="111">
        <v>-0.94</v>
      </c>
      <c r="F15" s="111">
        <v>-1.9490000000000001</v>
      </c>
      <c r="G15" s="111">
        <v>-2.996</v>
      </c>
      <c r="H15" s="111">
        <v>-4.3680000000000003</v>
      </c>
      <c r="I15" s="111">
        <v>-0.93899999999999995</v>
      </c>
      <c r="J15" s="111">
        <v>-1.9510000000000001</v>
      </c>
      <c r="K15" s="111">
        <v>-3.0550000000000002</v>
      </c>
      <c r="L15" s="111">
        <v>-4.3010000000000002</v>
      </c>
      <c r="M15" s="111">
        <v>-0.95799999999999996</v>
      </c>
      <c r="N15" s="111">
        <v>-2.0609999999999999</v>
      </c>
      <c r="O15" s="111">
        <v>-3.06</v>
      </c>
      <c r="P15" s="111">
        <v>-4.6029999999999998</v>
      </c>
      <c r="Q15" s="111">
        <v>-1.2170000000000001</v>
      </c>
      <c r="R15" s="111">
        <v>-2.4340000000000002</v>
      </c>
      <c r="S15" s="111">
        <v>-3.6579999999999999</v>
      </c>
      <c r="T15" s="111">
        <v>-4.9770000000000003</v>
      </c>
      <c r="U15" s="111">
        <v>-1.2330000000000001</v>
      </c>
      <c r="V15" s="111">
        <v>-2.4870000000000001</v>
      </c>
      <c r="W15" s="111">
        <v>-3.8029999999999999</v>
      </c>
      <c r="X15" s="111">
        <v>-5.6950000000000003</v>
      </c>
      <c r="Y15" s="111">
        <v>-1.4419999999999999</v>
      </c>
      <c r="Z15" s="111">
        <v>-3.2090000000000001</v>
      </c>
      <c r="AA15" s="111">
        <v>-5.0140000000000002</v>
      </c>
      <c r="AB15" s="111">
        <v>-6.9160000000000004</v>
      </c>
      <c r="AC15" s="111">
        <v>-1.5920000000000001</v>
      </c>
      <c r="AD15" s="111">
        <v>-3.484</v>
      </c>
      <c r="AE15" s="111">
        <v>-5.2519999999999998</v>
      </c>
      <c r="AF15" s="111">
        <v>-7.6520000000000001</v>
      </c>
      <c r="AG15" s="111">
        <v>-1.89</v>
      </c>
      <c r="AH15" s="111">
        <v>-4.0919999999999996</v>
      </c>
      <c r="AI15" s="111">
        <v>-6.3209999999999997</v>
      </c>
      <c r="AJ15" s="111">
        <v>-8.9920000000000009</v>
      </c>
      <c r="AK15" s="111">
        <v>-2.1269999999999998</v>
      </c>
      <c r="AL15" s="111">
        <v>-4.6120000000000001</v>
      </c>
      <c r="AM15" s="111">
        <v>-6.9710000000000001</v>
      </c>
      <c r="AN15" s="111">
        <v>-9.327</v>
      </c>
      <c r="AO15" s="111">
        <v>-2.3860000000000001</v>
      </c>
      <c r="AP15" s="111">
        <v>-4.9080000000000004</v>
      </c>
    </row>
    <row r="16" spans="1:42" ht="15.75" customHeight="1" x14ac:dyDescent="0.2">
      <c r="A16" s="264" t="s">
        <v>146</v>
      </c>
      <c r="B16" s="111">
        <v>-0.45400000000000001</v>
      </c>
      <c r="C16" s="111">
        <v>-0.67300000000000004</v>
      </c>
      <c r="D16" s="111">
        <v>-0.88800000000000001</v>
      </c>
      <c r="E16" s="111">
        <v>-0.216</v>
      </c>
      <c r="F16" s="111">
        <v>-0.42399999999999999</v>
      </c>
      <c r="G16" s="111">
        <v>-0.63400000000000001</v>
      </c>
      <c r="H16" s="111">
        <v>-0.84199999999999997</v>
      </c>
      <c r="I16" s="111">
        <v>-0.22</v>
      </c>
      <c r="J16" s="111">
        <v>-0.438</v>
      </c>
      <c r="K16" s="111">
        <v>-0.65800000000000003</v>
      </c>
      <c r="L16" s="111">
        <v>-0.85899999999999999</v>
      </c>
      <c r="M16" s="111">
        <v>-0.379</v>
      </c>
      <c r="N16" s="111">
        <v>-0.77500000000000002</v>
      </c>
      <c r="O16" s="111">
        <v>-1.149</v>
      </c>
      <c r="P16" s="111">
        <v>-1.5329999999999999</v>
      </c>
      <c r="Q16" s="111">
        <v>-0.34599999999999997</v>
      </c>
      <c r="R16" s="111">
        <v>-0.7</v>
      </c>
      <c r="S16" s="111">
        <v>-1.054</v>
      </c>
      <c r="T16" s="111">
        <v>-1.431</v>
      </c>
      <c r="U16" s="111">
        <v>-0.436</v>
      </c>
      <c r="V16" s="111">
        <v>-0.872</v>
      </c>
      <c r="W16" s="111">
        <v>-1.3140000000000001</v>
      </c>
      <c r="X16" s="111">
        <v>-1.8129999999999999</v>
      </c>
      <c r="Y16" s="111">
        <v>-0.56499999999999995</v>
      </c>
      <c r="Z16" s="111">
        <v>-1.1339999999999999</v>
      </c>
      <c r="AA16" s="111">
        <v>-1.74</v>
      </c>
      <c r="AB16" s="111">
        <v>-2.3610000000000002</v>
      </c>
      <c r="AC16" s="111">
        <v>-0.57799999999999996</v>
      </c>
      <c r="AD16" s="111">
        <v>-1.1459999999999999</v>
      </c>
      <c r="AE16" s="111">
        <v>-1.712</v>
      </c>
      <c r="AF16" s="111">
        <v>-2.3119999999999998</v>
      </c>
      <c r="AG16" s="111">
        <v>-0.748</v>
      </c>
      <c r="AH16" s="111">
        <v>-1.4730000000000001</v>
      </c>
      <c r="AI16" s="111">
        <v>-2.2120000000000002</v>
      </c>
      <c r="AJ16" s="111">
        <v>-2.9079999999999999</v>
      </c>
      <c r="AK16" s="111">
        <v>-0.80200000000000005</v>
      </c>
      <c r="AL16" s="111">
        <v>-1.619</v>
      </c>
      <c r="AM16" s="111">
        <v>-2.4670000000000001</v>
      </c>
      <c r="AN16" s="111">
        <v>-3.415</v>
      </c>
      <c r="AO16" s="111">
        <v>-0.89700000000000002</v>
      </c>
      <c r="AP16" s="111">
        <v>-1.7989999999999999</v>
      </c>
    </row>
    <row r="17" spans="1:42" s="117" customFormat="1" ht="15.75" customHeight="1" x14ac:dyDescent="0.2">
      <c r="A17" s="123" t="s">
        <v>341</v>
      </c>
      <c r="B17" s="188">
        <v>-6.2</v>
      </c>
      <c r="C17" s="188">
        <v>-9.2949999999999999</v>
      </c>
      <c r="D17" s="188">
        <v>-12.57</v>
      </c>
      <c r="E17" s="188">
        <v>-3.0739999999999998</v>
      </c>
      <c r="F17" s="188">
        <v>-6.181</v>
      </c>
      <c r="G17" s="188">
        <v>-8.9939999999999998</v>
      </c>
      <c r="H17" s="188">
        <v>-12.414</v>
      </c>
      <c r="I17" s="188">
        <v>-2.9289999999999998</v>
      </c>
      <c r="J17" s="188">
        <v>-5.9359999999999999</v>
      </c>
      <c r="K17" s="188">
        <v>-9.0370000000000008</v>
      </c>
      <c r="L17" s="188">
        <v>-12.34</v>
      </c>
      <c r="M17" s="188">
        <v>-3.1459999999999999</v>
      </c>
      <c r="N17" s="188">
        <v>-6.452</v>
      </c>
      <c r="O17" s="188">
        <v>-9.6519999999999992</v>
      </c>
      <c r="P17" s="188">
        <v>-13.792</v>
      </c>
      <c r="Q17" s="188">
        <v>-3.44</v>
      </c>
      <c r="R17" s="188">
        <v>-6.6920000000000002</v>
      </c>
      <c r="S17" s="188">
        <v>-9.98</v>
      </c>
      <c r="T17" s="188">
        <v>-13.622</v>
      </c>
      <c r="U17" s="188">
        <v>-3.5779999999999998</v>
      </c>
      <c r="V17" s="188">
        <v>-7.7359999999999998</v>
      </c>
      <c r="W17" s="188">
        <v>-12.138999999999999</v>
      </c>
      <c r="X17" s="188">
        <v>-17.350999999999999</v>
      </c>
      <c r="Y17" s="188">
        <v>-4.2869999999999999</v>
      </c>
      <c r="Z17" s="188">
        <v>-8.9</v>
      </c>
      <c r="AA17" s="188">
        <v>-13.654</v>
      </c>
      <c r="AB17" s="188">
        <v>-20.251999999999999</v>
      </c>
      <c r="AC17" s="188">
        <v>-4.67</v>
      </c>
      <c r="AD17" s="188">
        <v>-9.6660000000000004</v>
      </c>
      <c r="AE17" s="188">
        <v>-14.585000000000001</v>
      </c>
      <c r="AF17" s="188">
        <v>-20.417999999999999</v>
      </c>
      <c r="AG17" s="188">
        <v>-5.4829999999999997</v>
      </c>
      <c r="AH17" s="188">
        <v>-11.34</v>
      </c>
      <c r="AI17" s="188">
        <v>-17.390999999999998</v>
      </c>
      <c r="AJ17" s="188">
        <v>-24.068999999999999</v>
      </c>
      <c r="AK17" s="188">
        <v>-6.1239999999999997</v>
      </c>
      <c r="AL17" s="188">
        <v>-12.608000000000001</v>
      </c>
      <c r="AM17" s="188">
        <v>-18.940000000000001</v>
      </c>
      <c r="AN17" s="188">
        <v>-25.516999999999999</v>
      </c>
      <c r="AO17" s="188">
        <v>-6.58</v>
      </c>
      <c r="AP17" s="188">
        <v>-13.292</v>
      </c>
    </row>
    <row r="18" spans="1:42" s="117" customFormat="1" ht="15.75" customHeight="1" x14ac:dyDescent="0.2">
      <c r="A18" s="265" t="s">
        <v>342</v>
      </c>
      <c r="B18" s="133">
        <v>3.4729999999999999</v>
      </c>
      <c r="C18" s="133">
        <v>7.2990000000000004</v>
      </c>
      <c r="D18" s="133">
        <v>8.8350000000000009</v>
      </c>
      <c r="E18" s="133">
        <v>2.0139999999999998</v>
      </c>
      <c r="F18" s="133">
        <v>4.1749999999999998</v>
      </c>
      <c r="G18" s="133">
        <v>7.1589999999999998</v>
      </c>
      <c r="H18" s="133">
        <v>9.1120000000000001</v>
      </c>
      <c r="I18" s="133">
        <v>2.254</v>
      </c>
      <c r="J18" s="133">
        <v>5.2220000000000004</v>
      </c>
      <c r="K18" s="133">
        <v>8.4130000000000003</v>
      </c>
      <c r="L18" s="133">
        <v>11.478</v>
      </c>
      <c r="M18" s="133">
        <v>2.9060000000000001</v>
      </c>
      <c r="N18" s="133">
        <v>6.1719999999999997</v>
      </c>
      <c r="O18" s="133">
        <v>9.4949999999999992</v>
      </c>
      <c r="P18" s="133">
        <v>12.772</v>
      </c>
      <c r="Q18" s="133">
        <v>2.8140000000000001</v>
      </c>
      <c r="R18" s="133">
        <v>5.2779999999999996</v>
      </c>
      <c r="S18" s="133">
        <v>8.2309999999999999</v>
      </c>
      <c r="T18" s="133">
        <v>10.717000000000001</v>
      </c>
      <c r="U18" s="133">
        <v>2.13</v>
      </c>
      <c r="V18" s="133">
        <v>6.2679999999999998</v>
      </c>
      <c r="W18" s="133">
        <v>9.0500000000000007</v>
      </c>
      <c r="X18" s="133">
        <v>10.763</v>
      </c>
      <c r="Y18" s="133">
        <v>3.7189999999999999</v>
      </c>
      <c r="Z18" s="133">
        <v>8.3290000000000006</v>
      </c>
      <c r="AA18" s="133">
        <v>13.680999999999999</v>
      </c>
      <c r="AB18" s="133">
        <v>17.074999999999999</v>
      </c>
      <c r="AC18" s="133">
        <v>5.6779999999999999</v>
      </c>
      <c r="AD18" s="133">
        <v>12.37</v>
      </c>
      <c r="AE18" s="133">
        <v>21.277999999999999</v>
      </c>
      <c r="AF18" s="133">
        <v>28.872</v>
      </c>
      <c r="AG18" s="133">
        <v>7.3719999999999999</v>
      </c>
      <c r="AH18" s="133">
        <v>15.093</v>
      </c>
      <c r="AI18" s="133">
        <v>23.881</v>
      </c>
      <c r="AJ18" s="133">
        <v>31.120999999999999</v>
      </c>
      <c r="AK18" s="133">
        <v>6.6870000000000003</v>
      </c>
      <c r="AL18" s="133">
        <v>13.335000000000001</v>
      </c>
      <c r="AM18" s="133">
        <v>21.390999999999998</v>
      </c>
      <c r="AN18" s="133">
        <v>29.515999999999998</v>
      </c>
      <c r="AO18" s="133">
        <v>6.4660000000000002</v>
      </c>
      <c r="AP18" s="133">
        <v>12.526999999999999</v>
      </c>
    </row>
    <row r="19" spans="1:42" ht="15.75" customHeight="1" x14ac:dyDescent="0.2">
      <c r="A19" s="264" t="s">
        <v>145</v>
      </c>
      <c r="B19" s="111">
        <v>-0.36</v>
      </c>
      <c r="C19" s="111">
        <v>1.48</v>
      </c>
      <c r="D19" s="111">
        <v>-1.8879999999999999</v>
      </c>
      <c r="E19" s="111">
        <v>0.93500000000000005</v>
      </c>
      <c r="F19" s="111">
        <v>-0.81399999999999995</v>
      </c>
      <c r="G19" s="111">
        <v>-2.2770000000000001</v>
      </c>
      <c r="H19" s="111">
        <v>-2.649</v>
      </c>
      <c r="I19" s="111">
        <v>0.65300000000000002</v>
      </c>
      <c r="J19" s="111">
        <v>0.436</v>
      </c>
      <c r="K19" s="111">
        <v>0.96899999999999997</v>
      </c>
      <c r="L19" s="111">
        <v>1.2130000000000001</v>
      </c>
      <c r="M19" s="111">
        <v>0.17699999999999999</v>
      </c>
      <c r="N19" s="111">
        <v>0.433</v>
      </c>
      <c r="O19" s="111">
        <v>0.82299999999999995</v>
      </c>
      <c r="P19" s="111">
        <v>0.33200000000000002</v>
      </c>
      <c r="Q19" s="111">
        <v>-0.48599999999999999</v>
      </c>
      <c r="R19" s="111">
        <v>-1.835</v>
      </c>
      <c r="S19" s="111">
        <v>-3.9529999999999998</v>
      </c>
      <c r="T19" s="111">
        <v>-3.996</v>
      </c>
      <c r="U19" s="111">
        <v>0.35599999999999998</v>
      </c>
      <c r="V19" s="111">
        <v>1.1910000000000001</v>
      </c>
      <c r="W19" s="111">
        <v>1.841</v>
      </c>
      <c r="X19" s="111">
        <v>-0.188</v>
      </c>
      <c r="Y19" s="111">
        <v>0.21299999999999999</v>
      </c>
      <c r="Z19" s="111">
        <v>-2.2509999999999999</v>
      </c>
      <c r="AA19" s="111">
        <v>2.63</v>
      </c>
      <c r="AB19" s="111">
        <v>1.968</v>
      </c>
      <c r="AC19" s="111">
        <v>0.56200000000000006</v>
      </c>
      <c r="AD19" s="111">
        <v>0.66400000000000003</v>
      </c>
      <c r="AE19" s="111">
        <v>1.986</v>
      </c>
      <c r="AF19" s="111">
        <v>2.0699999999999998</v>
      </c>
      <c r="AG19" s="111">
        <v>-0.246</v>
      </c>
      <c r="AH19" s="111">
        <v>1.887</v>
      </c>
      <c r="AI19" s="111">
        <v>2.621</v>
      </c>
      <c r="AJ19" s="111">
        <v>2.109</v>
      </c>
      <c r="AK19" s="111">
        <v>-0.125</v>
      </c>
      <c r="AL19" s="111">
        <v>1.7689999999999999</v>
      </c>
      <c r="AM19" s="111">
        <v>0.84899999999999998</v>
      </c>
      <c r="AN19" s="111">
        <v>0.30099999999999999</v>
      </c>
      <c r="AO19" s="111">
        <v>-0.375</v>
      </c>
      <c r="AP19" s="111">
        <v>0.60099999999999998</v>
      </c>
    </row>
    <row r="20" spans="1:42" ht="15.75" customHeight="1" x14ac:dyDescent="0.2">
      <c r="A20" s="264" t="s">
        <v>144</v>
      </c>
      <c r="B20" s="111">
        <v>-0.23400000000000001</v>
      </c>
      <c r="C20" s="111">
        <v>-0.57399999999999995</v>
      </c>
      <c r="D20" s="111">
        <v>-1.617</v>
      </c>
      <c r="E20" s="111">
        <v>-8.8999999999999996E-2</v>
      </c>
      <c r="F20" s="111">
        <v>-0.91400000000000003</v>
      </c>
      <c r="G20" s="111">
        <v>-0.65100000000000002</v>
      </c>
      <c r="H20" s="111">
        <v>-1.1579999999999999</v>
      </c>
      <c r="I20" s="111">
        <v>-0.17499999999999999</v>
      </c>
      <c r="J20" s="111">
        <v>-0.14499999999999999</v>
      </c>
      <c r="K20" s="111">
        <v>-1.679</v>
      </c>
      <c r="L20" s="111">
        <v>-2.48</v>
      </c>
      <c r="M20" s="111">
        <v>-3.5459999999999998</v>
      </c>
      <c r="N20" s="111">
        <v>-3.57</v>
      </c>
      <c r="O20" s="111">
        <v>-3.6869999999999998</v>
      </c>
      <c r="P20" s="111">
        <v>-4.1399999999999997</v>
      </c>
      <c r="Q20" s="111">
        <v>-2.1819999999999999</v>
      </c>
      <c r="R20" s="111">
        <v>-2.3210000000000002</v>
      </c>
      <c r="S20" s="111">
        <v>-2.6440000000000001</v>
      </c>
      <c r="T20" s="111">
        <v>-4.891</v>
      </c>
      <c r="U20" s="111">
        <v>-3.7999999999999999E-2</v>
      </c>
      <c r="V20" s="111">
        <v>0.378</v>
      </c>
      <c r="W20" s="111">
        <v>0.58599999999999997</v>
      </c>
      <c r="X20" s="111">
        <v>0.80100000000000005</v>
      </c>
      <c r="Y20" s="111">
        <v>-0.112</v>
      </c>
      <c r="Z20" s="111">
        <v>-0.18</v>
      </c>
      <c r="AA20" s="111">
        <v>-0.19600000000000001</v>
      </c>
      <c r="AB20" s="111">
        <v>-0.80300000000000005</v>
      </c>
      <c r="AC20" s="111">
        <v>-0.10100000000000001</v>
      </c>
      <c r="AD20" s="111">
        <v>-0.18</v>
      </c>
      <c r="AE20" s="111">
        <v>-0.36899999999999999</v>
      </c>
      <c r="AF20" s="111">
        <v>1.1679999999999999</v>
      </c>
      <c r="AG20" s="111">
        <v>-0.186</v>
      </c>
      <c r="AH20" s="111">
        <v>-0.36499999999999999</v>
      </c>
      <c r="AI20" s="111">
        <v>-0.70099999999999996</v>
      </c>
      <c r="AJ20" s="111">
        <v>-0.60799999999999998</v>
      </c>
      <c r="AK20" s="111">
        <v>-9.5000000000000001E-2</v>
      </c>
      <c r="AL20" s="111">
        <v>0.34799999999999998</v>
      </c>
      <c r="AM20" s="111">
        <v>1.24</v>
      </c>
      <c r="AN20" s="111">
        <v>1.08</v>
      </c>
      <c r="AO20" s="111">
        <v>0.34599999999999997</v>
      </c>
      <c r="AP20" s="111">
        <v>0.27900000000000003</v>
      </c>
    </row>
    <row r="21" spans="1:42" s="117" customFormat="1" ht="15.75" customHeight="1" x14ac:dyDescent="0.2">
      <c r="A21" s="265" t="s">
        <v>344</v>
      </c>
      <c r="B21" s="133">
        <v>2.879</v>
      </c>
      <c r="C21" s="133">
        <v>8.2050000000000001</v>
      </c>
      <c r="D21" s="133">
        <v>5.33</v>
      </c>
      <c r="E21" s="133">
        <v>2.86</v>
      </c>
      <c r="F21" s="133">
        <v>2.4470000000000001</v>
      </c>
      <c r="G21" s="133">
        <v>4.2309999999999999</v>
      </c>
      <c r="H21" s="133">
        <v>5.3049999999999997</v>
      </c>
      <c r="I21" s="133">
        <v>2.7320000000000002</v>
      </c>
      <c r="J21" s="133">
        <v>5.5129999999999999</v>
      </c>
      <c r="K21" s="133">
        <v>7.7030000000000003</v>
      </c>
      <c r="L21" s="133">
        <v>10.211</v>
      </c>
      <c r="M21" s="133">
        <v>-0.46300000000000002</v>
      </c>
      <c r="N21" s="133">
        <v>3.0350000000000001</v>
      </c>
      <c r="O21" s="133">
        <v>6.6310000000000002</v>
      </c>
      <c r="P21" s="133">
        <v>8.9640000000000004</v>
      </c>
      <c r="Q21" s="133">
        <v>0.14599999999999999</v>
      </c>
      <c r="R21" s="133">
        <v>1.1220000000000001</v>
      </c>
      <c r="S21" s="133">
        <v>1.6339999999999999</v>
      </c>
      <c r="T21" s="133">
        <v>1.83</v>
      </c>
      <c r="U21" s="133">
        <v>2.448</v>
      </c>
      <c r="V21" s="133">
        <v>7.8369999999999997</v>
      </c>
      <c r="W21" s="133">
        <v>11.477</v>
      </c>
      <c r="X21" s="133">
        <v>11.375999999999999</v>
      </c>
      <c r="Y21" s="133">
        <v>3.82</v>
      </c>
      <c r="Z21" s="133">
        <v>5.8979999999999997</v>
      </c>
      <c r="AA21" s="133">
        <v>16.114999999999998</v>
      </c>
      <c r="AB21" s="133">
        <v>18.239999999999998</v>
      </c>
      <c r="AC21" s="133">
        <v>6.1390000000000002</v>
      </c>
      <c r="AD21" s="133">
        <v>12.853999999999999</v>
      </c>
      <c r="AE21" s="133">
        <v>22.895</v>
      </c>
      <c r="AF21" s="133">
        <v>32.11</v>
      </c>
      <c r="AG21" s="133">
        <v>6.94</v>
      </c>
      <c r="AH21" s="133">
        <v>16.614999999999998</v>
      </c>
      <c r="AI21" s="133">
        <v>25.800999999999998</v>
      </c>
      <c r="AJ21" s="133">
        <v>32.622</v>
      </c>
      <c r="AK21" s="133">
        <v>6.4669999999999996</v>
      </c>
      <c r="AL21" s="133">
        <v>15.452</v>
      </c>
      <c r="AM21" s="133">
        <v>23.48</v>
      </c>
      <c r="AN21" s="133">
        <v>30.896999999999998</v>
      </c>
      <c r="AO21" s="133">
        <v>6.4370000000000003</v>
      </c>
      <c r="AP21" s="133">
        <v>13.407</v>
      </c>
    </row>
    <row r="22" spans="1:42" ht="15.75" customHeight="1" x14ac:dyDescent="0.2">
      <c r="A22" s="264" t="s">
        <v>345</v>
      </c>
      <c r="B22" s="111">
        <v>-1E-3</v>
      </c>
      <c r="C22" s="111">
        <v>-6.0000000000000001E-3</v>
      </c>
      <c r="D22" s="111">
        <v>-1.2E-2</v>
      </c>
      <c r="E22" s="111">
        <v>-1E-3</v>
      </c>
      <c r="F22" s="111">
        <v>-8.0000000000000002E-3</v>
      </c>
      <c r="G22" s="111">
        <v>-8.9999999999999993E-3</v>
      </c>
      <c r="H22" s="111">
        <v>0.08</v>
      </c>
      <c r="I22" s="111">
        <v>-3.0000000000000001E-3</v>
      </c>
      <c r="J22" s="111">
        <v>-7.0000000000000001E-3</v>
      </c>
      <c r="K22" s="111">
        <v>-2.9000000000000001E-2</v>
      </c>
      <c r="L22" s="111">
        <v>-0.17799999999999999</v>
      </c>
      <c r="M22" s="111">
        <v>-2.5999999999999999E-2</v>
      </c>
      <c r="N22" s="111">
        <v>-0.30099999999999999</v>
      </c>
      <c r="O22" s="111">
        <v>-0.61</v>
      </c>
      <c r="P22" s="111">
        <v>-1.399</v>
      </c>
      <c r="Q22" s="111">
        <v>-2.9000000000000001E-2</v>
      </c>
      <c r="R22" s="111">
        <v>-0.28399999999999997</v>
      </c>
      <c r="S22" s="111">
        <v>-0.43099999999999999</v>
      </c>
      <c r="T22" s="111">
        <v>-0.443</v>
      </c>
      <c r="U22" s="111">
        <v>-0.32700000000000001</v>
      </c>
      <c r="V22" s="111">
        <v>-0.91</v>
      </c>
      <c r="W22" s="111">
        <v>-1.3360000000000001</v>
      </c>
      <c r="X22" s="111">
        <v>-1.3260000000000001</v>
      </c>
      <c r="Y22" s="111">
        <v>0.39500000000000002</v>
      </c>
      <c r="Z22" s="111">
        <v>0.124</v>
      </c>
      <c r="AA22" s="111">
        <v>-1.419</v>
      </c>
      <c r="AB22" s="111">
        <v>-1.627</v>
      </c>
      <c r="AC22" s="111">
        <v>-0.85099999999999998</v>
      </c>
      <c r="AD22" s="111">
        <v>-1.873</v>
      </c>
      <c r="AE22" s="111">
        <v>-3.4940000000000002</v>
      </c>
      <c r="AF22" s="111">
        <v>-5.452</v>
      </c>
      <c r="AG22" s="111">
        <v>-0.97099999999999997</v>
      </c>
      <c r="AH22" s="111">
        <v>-2.3610000000000002</v>
      </c>
      <c r="AI22" s="111">
        <v>-3.79</v>
      </c>
      <c r="AJ22" s="111">
        <v>-4.9080000000000004</v>
      </c>
      <c r="AK22" s="111">
        <v>-0.73699999999999999</v>
      </c>
      <c r="AL22" s="111">
        <v>-2.1349999999999998</v>
      </c>
      <c r="AM22" s="111">
        <v>-3.331</v>
      </c>
      <c r="AN22" s="111">
        <v>-4.601</v>
      </c>
      <c r="AO22" s="111">
        <v>-0.92400000000000004</v>
      </c>
      <c r="AP22" s="111">
        <v>-1.9370000000000001</v>
      </c>
    </row>
    <row r="23" spans="1:42" s="117" customFormat="1" ht="15.75" customHeight="1" x14ac:dyDescent="0.2">
      <c r="A23" s="349" t="s">
        <v>352</v>
      </c>
      <c r="B23" s="354">
        <v>2.8780000000000001</v>
      </c>
      <c r="C23" s="354">
        <v>8.1989999999999998</v>
      </c>
      <c r="D23" s="354">
        <v>5.3179999999999996</v>
      </c>
      <c r="E23" s="354">
        <v>2.859</v>
      </c>
      <c r="F23" s="354">
        <v>2.4390000000000001</v>
      </c>
      <c r="G23" s="354">
        <v>4.2220000000000004</v>
      </c>
      <c r="H23" s="354">
        <v>5.3849999999999998</v>
      </c>
      <c r="I23" s="354">
        <v>2.7290000000000001</v>
      </c>
      <c r="J23" s="354">
        <v>5.5060000000000002</v>
      </c>
      <c r="K23" s="354">
        <v>7.6740000000000004</v>
      </c>
      <c r="L23" s="354">
        <v>10.032999999999999</v>
      </c>
      <c r="M23" s="354">
        <v>-0.48899999999999999</v>
      </c>
      <c r="N23" s="354">
        <v>2.734</v>
      </c>
      <c r="O23" s="354">
        <v>6.0209999999999999</v>
      </c>
      <c r="P23" s="354">
        <v>7.5650000000000004</v>
      </c>
      <c r="Q23" s="354">
        <v>0.11700000000000001</v>
      </c>
      <c r="R23" s="354">
        <v>0.83799999999999997</v>
      </c>
      <c r="S23" s="354">
        <v>1.2030000000000001</v>
      </c>
      <c r="T23" s="354">
        <v>1.387</v>
      </c>
      <c r="U23" s="354">
        <v>2.121</v>
      </c>
      <c r="V23" s="354">
        <v>6.9269999999999996</v>
      </c>
      <c r="W23" s="354">
        <v>10.141</v>
      </c>
      <c r="X23" s="354">
        <v>10.050000000000001</v>
      </c>
      <c r="Y23" s="354">
        <v>4.2149999999999999</v>
      </c>
      <c r="Z23" s="354">
        <v>6.0220000000000002</v>
      </c>
      <c r="AA23" s="354">
        <v>14.696</v>
      </c>
      <c r="AB23" s="354">
        <v>16.613</v>
      </c>
      <c r="AC23" s="354">
        <v>5.2880000000000003</v>
      </c>
      <c r="AD23" s="354">
        <v>10.981</v>
      </c>
      <c r="AE23" s="354">
        <v>19.401</v>
      </c>
      <c r="AF23" s="354">
        <v>26.658000000000001</v>
      </c>
      <c r="AG23" s="354">
        <v>5.9690000000000003</v>
      </c>
      <c r="AH23" s="354">
        <v>14.254</v>
      </c>
      <c r="AI23" s="354">
        <v>22.010999999999999</v>
      </c>
      <c r="AJ23" s="354">
        <v>27.713999999999999</v>
      </c>
      <c r="AK23" s="354">
        <v>5.73</v>
      </c>
      <c r="AL23" s="354">
        <v>13.317</v>
      </c>
      <c r="AM23" s="354">
        <v>20.149000000000001</v>
      </c>
      <c r="AN23" s="354">
        <v>26.295999999999999</v>
      </c>
      <c r="AO23" s="354">
        <v>5.5129999999999999</v>
      </c>
      <c r="AP23" s="354">
        <v>11.47</v>
      </c>
    </row>
    <row r="24" spans="1:42" ht="12.75" x14ac:dyDescent="0.2">
      <c r="B24" s="185"/>
      <c r="C24" s="185"/>
      <c r="D24" s="185"/>
      <c r="E24" s="185"/>
      <c r="F24" s="185"/>
      <c r="G24" s="185"/>
      <c r="H24" s="185"/>
      <c r="I24" s="185"/>
      <c r="J24" s="185"/>
      <c r="K24" s="185"/>
      <c r="L24" s="185"/>
      <c r="M24" s="185"/>
      <c r="N24" s="185"/>
      <c r="O24" s="185"/>
      <c r="P24" s="185"/>
      <c r="Q24" s="185"/>
      <c r="R24" s="185"/>
      <c r="S24" s="185"/>
      <c r="T24" s="185"/>
      <c r="U24" s="185"/>
      <c r="V24" s="185"/>
      <c r="W24" s="185"/>
      <c r="X24" s="185"/>
      <c r="Y24" s="185"/>
      <c r="Z24" s="185"/>
      <c r="AA24" s="185"/>
      <c r="AB24" s="185"/>
      <c r="AC24" s="185"/>
      <c r="AD24" s="185"/>
      <c r="AE24" s="185"/>
    </row>
    <row r="25" spans="1:42" ht="12.75" x14ac:dyDescent="0.2">
      <c r="B25" s="185"/>
      <c r="C25" s="185"/>
      <c r="D25" s="185"/>
      <c r="E25" s="185"/>
      <c r="F25" s="185"/>
      <c r="G25" s="185"/>
      <c r="H25" s="185"/>
      <c r="I25" s="185"/>
      <c r="J25" s="185"/>
      <c r="K25" s="185"/>
      <c r="L25" s="185"/>
      <c r="M25" s="185"/>
      <c r="N25" s="185"/>
      <c r="O25" s="185"/>
      <c r="P25" s="185"/>
      <c r="Q25" s="185"/>
      <c r="R25" s="185"/>
      <c r="S25" s="185"/>
      <c r="T25" s="185"/>
      <c r="U25" s="185"/>
      <c r="V25" s="185"/>
      <c r="W25" s="185"/>
      <c r="X25" s="185"/>
      <c r="Y25" s="185"/>
      <c r="Z25" s="185"/>
      <c r="AA25" s="185"/>
      <c r="AB25" s="185"/>
      <c r="AC25" s="185"/>
      <c r="AD25" s="185"/>
      <c r="AE25" s="185"/>
    </row>
    <row r="26" spans="1:42" ht="25.5" customHeight="1" x14ac:dyDescent="0.2">
      <c r="A26" s="267" t="s">
        <v>226</v>
      </c>
      <c r="B26" s="127" t="s">
        <v>25</v>
      </c>
      <c r="C26" s="127" t="s">
        <v>26</v>
      </c>
      <c r="D26" s="127" t="s">
        <v>27</v>
      </c>
      <c r="E26" s="127" t="s">
        <v>28</v>
      </c>
      <c r="F26" s="127" t="s">
        <v>29</v>
      </c>
      <c r="G26" s="127" t="s">
        <v>30</v>
      </c>
      <c r="H26" s="127" t="s">
        <v>31</v>
      </c>
      <c r="I26" s="127" t="s">
        <v>32</v>
      </c>
      <c r="J26" s="127" t="s">
        <v>33</v>
      </c>
      <c r="K26" s="127" t="s">
        <v>34</v>
      </c>
      <c r="L26" s="126" t="s">
        <v>35</v>
      </c>
      <c r="M26" s="126" t="s">
        <v>38</v>
      </c>
      <c r="N26" s="126" t="s">
        <v>42</v>
      </c>
      <c r="O26" s="126" t="s">
        <v>44</v>
      </c>
      <c r="P26" s="126" t="s">
        <v>108</v>
      </c>
      <c r="Q26" s="126" t="s">
        <v>140</v>
      </c>
      <c r="R26" s="126" t="s">
        <v>139</v>
      </c>
      <c r="S26" s="126" t="s">
        <v>138</v>
      </c>
      <c r="T26" s="126" t="s">
        <v>137</v>
      </c>
      <c r="U26" s="126" t="s">
        <v>238</v>
      </c>
      <c r="V26" s="126" t="s">
        <v>255</v>
      </c>
      <c r="W26" s="126" t="s">
        <v>257</v>
      </c>
      <c r="X26" s="126" t="s">
        <v>261</v>
      </c>
      <c r="Y26" s="126" t="s">
        <v>273</v>
      </c>
      <c r="Z26" s="126" t="s">
        <v>284</v>
      </c>
      <c r="AA26" s="126" t="s">
        <v>300</v>
      </c>
      <c r="AB26" s="126" t="s">
        <v>305</v>
      </c>
      <c r="AC26" s="126" t="s">
        <v>310</v>
      </c>
      <c r="AD26" s="126" t="s">
        <v>313</v>
      </c>
      <c r="AE26" s="126" t="s">
        <v>322</v>
      </c>
      <c r="AF26" s="126" t="s">
        <v>338</v>
      </c>
      <c r="AG26" s="126" t="s">
        <v>361</v>
      </c>
      <c r="AH26" s="126" t="s">
        <v>363</v>
      </c>
      <c r="AI26" s="126" t="s">
        <v>365</v>
      </c>
      <c r="AJ26" s="126" t="s">
        <v>371</v>
      </c>
      <c r="AK26" s="126" t="str">
        <f>+$AK$3</f>
        <v>1-3 2025</v>
      </c>
      <c r="AL26" s="126" t="s">
        <v>377</v>
      </c>
      <c r="AM26" s="126" t="s">
        <v>385</v>
      </c>
      <c r="AN26" s="126" t="str">
        <f>+AN3</f>
        <v>1-12 2025</v>
      </c>
      <c r="AO26" s="126" t="str">
        <f>+AO3</f>
        <v>1-3 2026</v>
      </c>
      <c r="AP26" s="126" t="str">
        <f>+AP3</f>
        <v>1-6 2026</v>
      </c>
    </row>
    <row r="27" spans="1:42" ht="15.75" customHeight="1" x14ac:dyDescent="0.2">
      <c r="A27" s="264" t="s">
        <v>154</v>
      </c>
      <c r="B27" s="111">
        <v>11.007999999999999</v>
      </c>
      <c r="C27" s="111">
        <v>16.681999999999999</v>
      </c>
      <c r="D27" s="111">
        <v>22.222999999999999</v>
      </c>
      <c r="E27" s="111">
        <v>5.5140000000000002</v>
      </c>
      <c r="F27" s="111">
        <v>11.183</v>
      </c>
      <c r="G27" s="111">
        <v>16.702000000000002</v>
      </c>
      <c r="H27" s="111">
        <v>22.248000000000001</v>
      </c>
      <c r="I27" s="111">
        <v>5.2619999999999996</v>
      </c>
      <c r="J27" s="111">
        <v>10.523</v>
      </c>
      <c r="K27" s="111">
        <v>15.878</v>
      </c>
      <c r="L27" s="111">
        <v>21.268999999999998</v>
      </c>
      <c r="M27" s="111">
        <v>5.234</v>
      </c>
      <c r="N27" s="111">
        <v>10.638</v>
      </c>
      <c r="O27" s="111">
        <v>16.109000000000002</v>
      </c>
      <c r="P27" s="111">
        <v>21.454999999999998</v>
      </c>
      <c r="Q27" s="111">
        <v>5.3339999999999996</v>
      </c>
      <c r="R27" s="111">
        <v>10.737</v>
      </c>
      <c r="S27" s="111">
        <v>15.821999999999999</v>
      </c>
      <c r="T27" s="111">
        <v>20.87</v>
      </c>
      <c r="U27" s="111">
        <v>5.1239999999999997</v>
      </c>
      <c r="V27" s="111">
        <v>10.432</v>
      </c>
      <c r="W27" s="111">
        <v>15.712999999999999</v>
      </c>
      <c r="X27" s="111">
        <v>20.995000000000001</v>
      </c>
      <c r="Y27" s="111">
        <v>5.3920000000000003</v>
      </c>
      <c r="Z27" s="111">
        <v>10.926</v>
      </c>
      <c r="AA27" s="111">
        <v>16.765000000000001</v>
      </c>
      <c r="AB27" s="111">
        <v>22.952000000000002</v>
      </c>
      <c r="AC27" s="111">
        <v>6.73</v>
      </c>
      <c r="AD27" s="111">
        <v>14.169</v>
      </c>
      <c r="AE27" s="111">
        <v>22.106999999999999</v>
      </c>
      <c r="AF27" s="111">
        <v>30.699000000000002</v>
      </c>
      <c r="AG27" s="111">
        <v>8.7550000000000008</v>
      </c>
      <c r="AH27" s="111">
        <v>17.335000000000001</v>
      </c>
      <c r="AI27" s="111">
        <v>26.324000000000002</v>
      </c>
      <c r="AJ27" s="111">
        <v>35.414000000000001</v>
      </c>
      <c r="AK27" s="111">
        <v>9.0399999999999991</v>
      </c>
      <c r="AL27" s="111">
        <v>18.14</v>
      </c>
      <c r="AM27" s="111">
        <v>27.414999999999999</v>
      </c>
      <c r="AN27" s="111">
        <v>36.966000000000001</v>
      </c>
      <c r="AO27" s="111">
        <v>9.8170000000000002</v>
      </c>
      <c r="AP27" s="111">
        <v>19.925999999999998</v>
      </c>
    </row>
    <row r="28" spans="1:42" ht="15.75" customHeight="1" x14ac:dyDescent="0.2">
      <c r="A28" s="264" t="s">
        <v>153</v>
      </c>
      <c r="B28" s="111">
        <v>-2.8940000000000001</v>
      </c>
      <c r="C28" s="111">
        <v>-4.1479999999999997</v>
      </c>
      <c r="D28" s="111">
        <v>-5.2960000000000003</v>
      </c>
      <c r="E28" s="111">
        <v>-1.083</v>
      </c>
      <c r="F28" s="111">
        <v>-2.149</v>
      </c>
      <c r="G28" s="111">
        <v>-3.1840000000000002</v>
      </c>
      <c r="H28" s="111">
        <v>-4.1890000000000001</v>
      </c>
      <c r="I28" s="111">
        <v>-0.94499999999999995</v>
      </c>
      <c r="J28" s="111">
        <v>-1.8640000000000001</v>
      </c>
      <c r="K28" s="111">
        <v>-2.794</v>
      </c>
      <c r="L28" s="111">
        <v>-3.6829999999999998</v>
      </c>
      <c r="M28" s="111">
        <v>-0.875</v>
      </c>
      <c r="N28" s="111">
        <v>-1.7609999999999999</v>
      </c>
      <c r="O28" s="111">
        <v>-2.621</v>
      </c>
      <c r="P28" s="111">
        <v>-3.4929999999999999</v>
      </c>
      <c r="Q28" s="111">
        <v>-0.84599999999999997</v>
      </c>
      <c r="R28" s="111">
        <v>-1.615</v>
      </c>
      <c r="S28" s="111">
        <v>-2.3370000000000002</v>
      </c>
      <c r="T28" s="111">
        <v>-3.044</v>
      </c>
      <c r="U28" s="111">
        <v>-0.80200000000000005</v>
      </c>
      <c r="V28" s="111">
        <v>-1.5649999999999999</v>
      </c>
      <c r="W28" s="111">
        <v>-2.3639999999999999</v>
      </c>
      <c r="X28" s="111">
        <v>-3.2</v>
      </c>
      <c r="Y28" s="111">
        <v>-0.84599999999999997</v>
      </c>
      <c r="Z28" s="111">
        <v>-1.6859999999999999</v>
      </c>
      <c r="AA28" s="111">
        <v>-2.552</v>
      </c>
      <c r="AB28" s="111">
        <v>-3.4279999999999999</v>
      </c>
      <c r="AC28" s="111">
        <v>-0.95699999999999996</v>
      </c>
      <c r="AD28" s="111">
        <v>-2.3889999999999998</v>
      </c>
      <c r="AE28" s="111">
        <v>-3.58</v>
      </c>
      <c r="AF28" s="111">
        <v>-5.2089999999999996</v>
      </c>
      <c r="AG28" s="111">
        <v>-1.6220000000000001</v>
      </c>
      <c r="AH28" s="111">
        <v>-3.226</v>
      </c>
      <c r="AI28" s="111">
        <v>-5.0890000000000004</v>
      </c>
      <c r="AJ28" s="111">
        <v>-6.9779999999999998</v>
      </c>
      <c r="AK28" s="111">
        <v>-1.867</v>
      </c>
      <c r="AL28" s="111">
        <v>-3.8</v>
      </c>
      <c r="AM28" s="111">
        <v>-6.0220000000000002</v>
      </c>
      <c r="AN28" s="111">
        <v>-8.391</v>
      </c>
      <c r="AO28" s="111">
        <v>-2.2959999999999998</v>
      </c>
      <c r="AP28" s="111">
        <v>-4.7439999999999998</v>
      </c>
    </row>
    <row r="29" spans="1:42" ht="15.75" customHeight="1" x14ac:dyDescent="0.2">
      <c r="A29" s="125" t="s">
        <v>152</v>
      </c>
      <c r="B29" s="189">
        <v>8.1140000000000008</v>
      </c>
      <c r="C29" s="189">
        <v>12.534000000000001</v>
      </c>
      <c r="D29" s="189">
        <v>16.927</v>
      </c>
      <c r="E29" s="189">
        <v>4.431</v>
      </c>
      <c r="F29" s="189">
        <v>9.0340000000000007</v>
      </c>
      <c r="G29" s="189">
        <v>13.518000000000001</v>
      </c>
      <c r="H29" s="189">
        <v>18.059000000000001</v>
      </c>
      <c r="I29" s="189">
        <v>4.3170000000000002</v>
      </c>
      <c r="J29" s="189">
        <v>8.6590000000000007</v>
      </c>
      <c r="K29" s="189">
        <v>13.084</v>
      </c>
      <c r="L29" s="189">
        <v>17.585999999999999</v>
      </c>
      <c r="M29" s="189">
        <v>4.359</v>
      </c>
      <c r="N29" s="189">
        <v>8.8770000000000007</v>
      </c>
      <c r="O29" s="189">
        <v>13.488</v>
      </c>
      <c r="P29" s="189">
        <v>17.962</v>
      </c>
      <c r="Q29" s="189">
        <v>4.4880000000000004</v>
      </c>
      <c r="R29" s="189">
        <v>9.1219999999999999</v>
      </c>
      <c r="S29" s="189">
        <v>13.484999999999999</v>
      </c>
      <c r="T29" s="189">
        <v>17.826000000000001</v>
      </c>
      <c r="U29" s="189">
        <v>4.3220000000000001</v>
      </c>
      <c r="V29" s="189">
        <v>8.8670000000000009</v>
      </c>
      <c r="W29" s="189">
        <v>13.349</v>
      </c>
      <c r="X29" s="189">
        <v>17.795000000000002</v>
      </c>
      <c r="Y29" s="189">
        <v>4.5460000000000003</v>
      </c>
      <c r="Z29" s="189">
        <v>9.24</v>
      </c>
      <c r="AA29" s="189">
        <v>14.212999999999999</v>
      </c>
      <c r="AB29" s="189">
        <v>19.524000000000001</v>
      </c>
      <c r="AC29" s="189">
        <v>5.7729999999999997</v>
      </c>
      <c r="AD29" s="189">
        <v>11.78</v>
      </c>
      <c r="AE29" s="189">
        <v>18.527000000000001</v>
      </c>
      <c r="AF29" s="189">
        <v>25.49</v>
      </c>
      <c r="AG29" s="189">
        <v>7.133</v>
      </c>
      <c r="AH29" s="189">
        <v>14.109</v>
      </c>
      <c r="AI29" s="189">
        <v>21.234999999999999</v>
      </c>
      <c r="AJ29" s="189">
        <v>28.436</v>
      </c>
      <c r="AK29" s="189">
        <v>7.173</v>
      </c>
      <c r="AL29" s="189">
        <v>14.34</v>
      </c>
      <c r="AM29" s="189">
        <v>21.393000000000001</v>
      </c>
      <c r="AN29" s="189">
        <v>28.574999999999999</v>
      </c>
      <c r="AO29" s="189">
        <v>7.5209999999999999</v>
      </c>
      <c r="AP29" s="189">
        <v>15.182</v>
      </c>
    </row>
    <row r="30" spans="1:42" ht="15.75" customHeight="1" x14ac:dyDescent="0.2">
      <c r="A30" s="264" t="s">
        <v>151</v>
      </c>
      <c r="B30" s="111">
        <v>4.2160000000000002</v>
      </c>
      <c r="C30" s="111">
        <v>6.5510000000000002</v>
      </c>
      <c r="D30" s="111">
        <v>8.9969999999999999</v>
      </c>
      <c r="E30" s="111">
        <v>2.294</v>
      </c>
      <c r="F30" s="111">
        <v>4.7069999999999999</v>
      </c>
      <c r="G30" s="111">
        <v>7.2329999999999997</v>
      </c>
      <c r="H30" s="111">
        <v>9.8789999999999996</v>
      </c>
      <c r="I30" s="111">
        <v>2.399</v>
      </c>
      <c r="J30" s="111">
        <v>5</v>
      </c>
      <c r="K30" s="111">
        <v>7.6920000000000002</v>
      </c>
      <c r="L30" s="111">
        <v>10.613</v>
      </c>
      <c r="M30" s="111">
        <v>2.85</v>
      </c>
      <c r="N30" s="111">
        <v>5.9210000000000003</v>
      </c>
      <c r="O30" s="111">
        <v>9.2829999999999995</v>
      </c>
      <c r="P30" s="111">
        <v>12.54</v>
      </c>
      <c r="Q30" s="111">
        <v>3.1419999999999999</v>
      </c>
      <c r="R30" s="111">
        <v>6.0170000000000003</v>
      </c>
      <c r="S30" s="111">
        <v>9.1280000000000001</v>
      </c>
      <c r="T30" s="111">
        <v>12.34</v>
      </c>
      <c r="U30" s="111">
        <v>3.101</v>
      </c>
      <c r="V30" s="111">
        <v>6.3879999999999999</v>
      </c>
      <c r="W30" s="111">
        <v>10.026</v>
      </c>
      <c r="X30" s="111">
        <v>13.571</v>
      </c>
      <c r="Y30" s="111">
        <v>3.5470000000000002</v>
      </c>
      <c r="Z30" s="111">
        <v>7.3769999999999998</v>
      </c>
      <c r="AA30" s="111">
        <v>11.519</v>
      </c>
      <c r="AB30" s="111">
        <v>15.531000000000001</v>
      </c>
      <c r="AC30" s="111">
        <v>3.6890000000000001</v>
      </c>
      <c r="AD30" s="111">
        <v>7.77</v>
      </c>
      <c r="AE30" s="111">
        <v>12.457000000000001</v>
      </c>
      <c r="AF30" s="111">
        <v>16.984000000000002</v>
      </c>
      <c r="AG30" s="111">
        <v>4.242</v>
      </c>
      <c r="AH30" s="111">
        <v>8.7949999999999999</v>
      </c>
      <c r="AI30" s="111">
        <v>14.074999999999999</v>
      </c>
      <c r="AJ30" s="111">
        <v>19.07</v>
      </c>
      <c r="AK30" s="111">
        <v>4.3559999999999999</v>
      </c>
      <c r="AL30" s="111">
        <v>9.4390000000000001</v>
      </c>
      <c r="AM30" s="111">
        <v>14.964</v>
      </c>
      <c r="AN30" s="111">
        <v>20.361000000000001</v>
      </c>
      <c r="AO30" s="111">
        <v>5.28</v>
      </c>
      <c r="AP30" s="111">
        <v>11.115</v>
      </c>
    </row>
    <row r="31" spans="1:42" ht="15.75" customHeight="1" x14ac:dyDescent="0.2">
      <c r="A31" s="264" t="s">
        <v>150</v>
      </c>
      <c r="B31" s="111">
        <v>-1.528</v>
      </c>
      <c r="C31" s="111">
        <v>-1.7569999999999999</v>
      </c>
      <c r="D31" s="111">
        <v>-2.3849999999999998</v>
      </c>
      <c r="E31" s="111">
        <v>-0.60499999999999998</v>
      </c>
      <c r="F31" s="111">
        <v>-1.288</v>
      </c>
      <c r="G31" s="111">
        <v>-2.0910000000000002</v>
      </c>
      <c r="H31" s="111">
        <v>-2.7789999999999999</v>
      </c>
      <c r="I31" s="111">
        <v>-0.69099999999999995</v>
      </c>
      <c r="J31" s="111">
        <v>-1.4430000000000001</v>
      </c>
      <c r="K31" s="111">
        <v>-2.3479999999999999</v>
      </c>
      <c r="L31" s="111">
        <v>-3.2080000000000002</v>
      </c>
      <c r="M31" s="111">
        <v>-0.84</v>
      </c>
      <c r="N31" s="111">
        <v>-1.714</v>
      </c>
      <c r="O31" s="111">
        <v>-2.802</v>
      </c>
      <c r="P31" s="111">
        <v>-3.78</v>
      </c>
      <c r="Q31" s="111">
        <v>-0.91300000000000003</v>
      </c>
      <c r="R31" s="111">
        <v>-1.798</v>
      </c>
      <c r="S31" s="111">
        <v>-2.7250000000000001</v>
      </c>
      <c r="T31" s="111">
        <v>-3.6440000000000001</v>
      </c>
      <c r="U31" s="111">
        <v>-0.95599999999999996</v>
      </c>
      <c r="V31" s="111">
        <v>-1.9890000000000001</v>
      </c>
      <c r="W31" s="111">
        <v>-3.1829999999999998</v>
      </c>
      <c r="X31" s="111">
        <v>-4.3099999999999996</v>
      </c>
      <c r="Y31" s="111">
        <v>-1.1399999999999999</v>
      </c>
      <c r="Z31" s="111">
        <v>-2.3319999999999999</v>
      </c>
      <c r="AA31" s="111">
        <v>-3.8290000000000002</v>
      </c>
      <c r="AB31" s="111">
        <v>-4.899</v>
      </c>
      <c r="AC31" s="111">
        <v>-1.159</v>
      </c>
      <c r="AD31" s="111">
        <v>-2.41</v>
      </c>
      <c r="AE31" s="111">
        <v>-3.9</v>
      </c>
      <c r="AF31" s="111">
        <v>-5.6079999999999997</v>
      </c>
      <c r="AG31" s="111">
        <v>-1.454</v>
      </c>
      <c r="AH31" s="111">
        <v>-2.589</v>
      </c>
      <c r="AI31" s="111">
        <v>-4.3540000000000001</v>
      </c>
      <c r="AJ31" s="111">
        <v>-5.907</v>
      </c>
      <c r="AK31" s="111">
        <v>-1.456</v>
      </c>
      <c r="AL31" s="111">
        <v>-3.2170000000000001</v>
      </c>
      <c r="AM31" s="111">
        <v>-5.2469999999999999</v>
      </c>
      <c r="AN31" s="111">
        <v>-6.5419999999999998</v>
      </c>
      <c r="AO31" s="111">
        <v>-1.8180000000000001</v>
      </c>
      <c r="AP31" s="111">
        <v>-3.726</v>
      </c>
    </row>
    <row r="32" spans="1:42" ht="15.75" customHeight="1" x14ac:dyDescent="0.2">
      <c r="A32" s="125" t="s">
        <v>149</v>
      </c>
      <c r="B32" s="187">
        <v>2.6880000000000002</v>
      </c>
      <c r="C32" s="187">
        <v>4.7939999999999996</v>
      </c>
      <c r="D32" s="187">
        <v>6.6120000000000001</v>
      </c>
      <c r="E32" s="187">
        <v>1.6890000000000001</v>
      </c>
      <c r="F32" s="187">
        <v>3.419</v>
      </c>
      <c r="G32" s="187">
        <v>5.1420000000000003</v>
      </c>
      <c r="H32" s="187">
        <v>7.1</v>
      </c>
      <c r="I32" s="187">
        <v>1.708</v>
      </c>
      <c r="J32" s="187">
        <v>3.5569999999999999</v>
      </c>
      <c r="K32" s="187">
        <v>5.3440000000000003</v>
      </c>
      <c r="L32" s="187">
        <v>7.4050000000000002</v>
      </c>
      <c r="M32" s="187">
        <v>2.0099999999999998</v>
      </c>
      <c r="N32" s="187">
        <v>4.2069999999999999</v>
      </c>
      <c r="O32" s="187">
        <v>6.4809999999999999</v>
      </c>
      <c r="P32" s="187">
        <v>8.76</v>
      </c>
      <c r="Q32" s="187">
        <v>2.2290000000000001</v>
      </c>
      <c r="R32" s="187">
        <v>4.2190000000000003</v>
      </c>
      <c r="S32" s="187">
        <v>6.4029999999999996</v>
      </c>
      <c r="T32" s="187">
        <v>8.6959999999999997</v>
      </c>
      <c r="U32" s="187">
        <v>2.145</v>
      </c>
      <c r="V32" s="187">
        <v>4.399</v>
      </c>
      <c r="W32" s="187">
        <v>6.843</v>
      </c>
      <c r="X32" s="187">
        <v>9.2609999999999992</v>
      </c>
      <c r="Y32" s="187">
        <v>2.407</v>
      </c>
      <c r="Z32" s="187">
        <v>5.0449999999999999</v>
      </c>
      <c r="AA32" s="187">
        <v>7.69</v>
      </c>
      <c r="AB32" s="187">
        <v>10.632</v>
      </c>
      <c r="AC32" s="187">
        <v>2.5299999999999998</v>
      </c>
      <c r="AD32" s="187">
        <v>5.36</v>
      </c>
      <c r="AE32" s="187">
        <v>8.5570000000000004</v>
      </c>
      <c r="AF32" s="187">
        <v>11.375999999999999</v>
      </c>
      <c r="AG32" s="187">
        <v>2.7879999999999998</v>
      </c>
      <c r="AH32" s="187">
        <v>6.2060000000000004</v>
      </c>
      <c r="AI32" s="187">
        <v>9.7210000000000001</v>
      </c>
      <c r="AJ32" s="187">
        <v>13.163</v>
      </c>
      <c r="AK32" s="187">
        <v>2.9</v>
      </c>
      <c r="AL32" s="187">
        <v>6.2220000000000004</v>
      </c>
      <c r="AM32" s="187">
        <v>9.7170000000000005</v>
      </c>
      <c r="AN32" s="187">
        <v>13.819000000000001</v>
      </c>
      <c r="AO32" s="187">
        <v>3.4620000000000002</v>
      </c>
      <c r="AP32" s="187">
        <v>7.3890000000000002</v>
      </c>
    </row>
    <row r="33" spans="1:42" ht="15.75" customHeight="1" x14ac:dyDescent="0.2">
      <c r="A33" s="144" t="s">
        <v>148</v>
      </c>
      <c r="B33" s="317">
        <v>2E-3</v>
      </c>
      <c r="C33" s="317">
        <v>5.0000000000000001E-3</v>
      </c>
      <c r="D33" s="317">
        <v>6.0000000000000001E-3</v>
      </c>
      <c r="E33" s="317">
        <v>2E-3</v>
      </c>
      <c r="F33" s="317">
        <v>4.0000000000000001E-3</v>
      </c>
      <c r="G33" s="317">
        <v>5.0000000000000001E-3</v>
      </c>
      <c r="H33" s="317">
        <v>5.0000000000000001E-3</v>
      </c>
      <c r="I33" s="317">
        <v>2E-3</v>
      </c>
      <c r="J33" s="317">
        <v>5.0000000000000001E-3</v>
      </c>
      <c r="K33" s="317">
        <v>7.0000000000000001E-3</v>
      </c>
      <c r="L33" s="317">
        <v>7.0000000000000001E-3</v>
      </c>
      <c r="M33" s="317">
        <v>4.0000000000000001E-3</v>
      </c>
      <c r="N33" s="317">
        <v>8.0000000000000002E-3</v>
      </c>
      <c r="O33" s="317">
        <v>8.9999999999999993E-3</v>
      </c>
      <c r="P33" s="317">
        <v>1.2E-2</v>
      </c>
      <c r="Q33" s="317">
        <v>3.0000000000000001E-3</v>
      </c>
      <c r="R33" s="317">
        <v>6.0000000000000001E-3</v>
      </c>
      <c r="S33" s="317">
        <v>8.9999999999999993E-3</v>
      </c>
      <c r="T33" s="317">
        <v>1.2E-2</v>
      </c>
      <c r="U33" s="317">
        <v>3.0000000000000001E-3</v>
      </c>
      <c r="V33" s="317">
        <v>6.0000000000000001E-3</v>
      </c>
      <c r="W33" s="317">
        <v>6.0000000000000001E-3</v>
      </c>
      <c r="X33" s="317">
        <v>6.0000000000000001E-3</v>
      </c>
      <c r="Y33" s="317">
        <v>0</v>
      </c>
      <c r="Z33" s="317">
        <v>0</v>
      </c>
      <c r="AA33" s="317">
        <v>0</v>
      </c>
      <c r="AB33" s="317">
        <v>0</v>
      </c>
      <c r="AC33" s="317">
        <v>0</v>
      </c>
      <c r="AD33" s="317">
        <v>0</v>
      </c>
      <c r="AE33" s="317">
        <v>0</v>
      </c>
      <c r="AF33" s="317">
        <v>0</v>
      </c>
      <c r="AG33" s="317">
        <v>0</v>
      </c>
      <c r="AH33" s="317">
        <v>0</v>
      </c>
      <c r="AI33" s="317">
        <v>0</v>
      </c>
      <c r="AJ33" s="317">
        <v>0</v>
      </c>
      <c r="AK33" s="317">
        <v>0</v>
      </c>
      <c r="AL33" s="317">
        <v>0</v>
      </c>
      <c r="AM33" s="317">
        <v>0</v>
      </c>
      <c r="AN33" s="317">
        <v>0</v>
      </c>
      <c r="AO33" s="317">
        <v>0</v>
      </c>
      <c r="AP33" s="317">
        <v>0</v>
      </c>
    </row>
    <row r="34" spans="1:42" ht="15.75" customHeight="1" x14ac:dyDescent="0.2">
      <c r="A34" s="264" t="s">
        <v>147</v>
      </c>
      <c r="B34" s="186">
        <v>0.47799999999999998</v>
      </c>
      <c r="C34" s="186">
        <v>0.875</v>
      </c>
      <c r="D34" s="186">
        <v>1.1519999999999999</v>
      </c>
      <c r="E34" s="186">
        <v>0.16700000000000001</v>
      </c>
      <c r="F34" s="186">
        <v>0.43099999999999999</v>
      </c>
      <c r="G34" s="186">
        <v>0.73099999999999998</v>
      </c>
      <c r="H34" s="186">
        <v>1.02</v>
      </c>
      <c r="I34" s="186">
        <v>0.53400000000000003</v>
      </c>
      <c r="J34" s="186">
        <v>0.88900000000000001</v>
      </c>
      <c r="K34" s="186">
        <v>1.2989999999999999</v>
      </c>
      <c r="L34" s="186">
        <v>1.64</v>
      </c>
      <c r="M34" s="186">
        <v>0.50600000000000001</v>
      </c>
      <c r="N34" s="186">
        <v>0.88100000000000001</v>
      </c>
      <c r="O34" s="186">
        <v>1.4</v>
      </c>
      <c r="P34" s="186">
        <v>1.833</v>
      </c>
      <c r="Q34" s="186">
        <v>0.312</v>
      </c>
      <c r="R34" s="186">
        <v>0.67500000000000004</v>
      </c>
      <c r="S34" s="186">
        <v>0.95699999999999996</v>
      </c>
      <c r="T34" s="186">
        <v>1.2529999999999999</v>
      </c>
      <c r="U34" s="186">
        <v>7.2999999999999995E-2</v>
      </c>
      <c r="V34" s="186">
        <v>1.2490000000000001</v>
      </c>
      <c r="W34" s="186">
        <v>1.603</v>
      </c>
      <c r="X34" s="186">
        <v>1.91</v>
      </c>
      <c r="Y34" s="186">
        <v>0.29899999999999999</v>
      </c>
      <c r="Z34" s="186">
        <v>1.0409999999999999</v>
      </c>
      <c r="AA34" s="186">
        <v>1.5149999999999999</v>
      </c>
      <c r="AB34" s="186">
        <v>1.8759999999999999</v>
      </c>
      <c r="AC34" s="186">
        <v>0.308</v>
      </c>
      <c r="AD34" s="186">
        <v>0.76200000000000001</v>
      </c>
      <c r="AE34" s="186">
        <v>1.1739999999999999</v>
      </c>
      <c r="AF34" s="186">
        <v>1.556</v>
      </c>
      <c r="AG34" s="186">
        <v>0.26800000000000002</v>
      </c>
      <c r="AH34" s="186">
        <v>0.56599999999999995</v>
      </c>
      <c r="AI34" s="186">
        <v>0.92800000000000005</v>
      </c>
      <c r="AJ34" s="186">
        <v>1.335</v>
      </c>
      <c r="AK34" s="186">
        <v>0.28599999999999998</v>
      </c>
      <c r="AL34" s="186">
        <v>0.70299999999999996</v>
      </c>
      <c r="AM34" s="186">
        <v>1.0620000000000001</v>
      </c>
      <c r="AN34" s="186">
        <v>1.415</v>
      </c>
      <c r="AO34" s="186">
        <v>0.27700000000000002</v>
      </c>
      <c r="AP34" s="186">
        <v>0.58699999999999997</v>
      </c>
    </row>
    <row r="35" spans="1:42" ht="15.75" customHeight="1" x14ac:dyDescent="0.2">
      <c r="A35" s="264" t="s">
        <v>339</v>
      </c>
      <c r="B35" s="186">
        <v>0.185</v>
      </c>
      <c r="C35" s="186">
        <v>-0.48499999999999999</v>
      </c>
      <c r="D35" s="186">
        <v>-0.74399999999999999</v>
      </c>
      <c r="E35" s="186">
        <v>-0.23899999999999999</v>
      </c>
      <c r="F35" s="186">
        <v>-0.27300000000000002</v>
      </c>
      <c r="G35" s="186">
        <v>-0.47</v>
      </c>
      <c r="H35" s="186">
        <v>-0.67200000000000004</v>
      </c>
      <c r="I35" s="186">
        <v>-0.184</v>
      </c>
      <c r="J35" s="186">
        <v>-0.36099999999999999</v>
      </c>
      <c r="K35" s="186">
        <v>-0.56499999999999995</v>
      </c>
      <c r="L35" s="186">
        <v>-0.78100000000000003</v>
      </c>
      <c r="M35" s="186">
        <v>-0.23</v>
      </c>
      <c r="N35" s="186">
        <v>-0.47099999999999997</v>
      </c>
      <c r="O35" s="186">
        <v>-0.66100000000000003</v>
      </c>
      <c r="P35" s="186">
        <v>-0.93700000000000006</v>
      </c>
      <c r="Q35" s="186">
        <v>-0.316</v>
      </c>
      <c r="R35" s="186">
        <v>-0.5</v>
      </c>
      <c r="S35" s="186">
        <v>-0.80500000000000005</v>
      </c>
      <c r="T35" s="186">
        <v>-1.0589999999999999</v>
      </c>
      <c r="U35" s="186">
        <v>-0.114</v>
      </c>
      <c r="V35" s="186">
        <v>-0.371</v>
      </c>
      <c r="W35" s="186">
        <v>-0.61199999999999999</v>
      </c>
      <c r="X35" s="186">
        <v>-0.92100000000000004</v>
      </c>
      <c r="Y35" s="186">
        <v>-0.26</v>
      </c>
      <c r="Z35" s="186">
        <v>-0.497</v>
      </c>
      <c r="AA35" s="186">
        <v>-0.26200000000000001</v>
      </c>
      <c r="AB35" s="186">
        <v>-0.35599999999999998</v>
      </c>
      <c r="AC35" s="186">
        <v>-0.21199999999999999</v>
      </c>
      <c r="AD35" s="186">
        <v>-1.2210000000000001</v>
      </c>
      <c r="AE35" s="186">
        <v>-1.4830000000000001</v>
      </c>
      <c r="AF35" s="186">
        <v>-1.7290000000000001</v>
      </c>
      <c r="AG35" s="186">
        <v>-0.35799999999999998</v>
      </c>
      <c r="AH35" s="186">
        <v>-0.61699999999999999</v>
      </c>
      <c r="AI35" s="186">
        <v>-0.88400000000000001</v>
      </c>
      <c r="AJ35" s="186">
        <v>-1.405</v>
      </c>
      <c r="AK35" s="186">
        <v>-0.315</v>
      </c>
      <c r="AL35" s="186">
        <v>0.56200000000000006</v>
      </c>
      <c r="AM35" s="186">
        <v>0.47399999999999998</v>
      </c>
      <c r="AN35" s="186">
        <v>0.158</v>
      </c>
      <c r="AO35" s="186">
        <v>-0.434</v>
      </c>
      <c r="AP35" s="186">
        <v>-0.96199999999999997</v>
      </c>
    </row>
    <row r="36" spans="1:42" ht="15.75" customHeight="1" x14ac:dyDescent="0.2">
      <c r="A36" s="123" t="s">
        <v>340</v>
      </c>
      <c r="B36" s="188">
        <v>11.467000000000001</v>
      </c>
      <c r="C36" s="188">
        <v>17.722999999999999</v>
      </c>
      <c r="D36" s="188">
        <v>23.952999999999999</v>
      </c>
      <c r="E36" s="188">
        <v>6.05</v>
      </c>
      <c r="F36" s="188">
        <v>12.615</v>
      </c>
      <c r="G36" s="188">
        <v>18.925999999999998</v>
      </c>
      <c r="H36" s="188">
        <v>25.512</v>
      </c>
      <c r="I36" s="188">
        <v>6.3769999999999998</v>
      </c>
      <c r="J36" s="188">
        <v>12.749000000000001</v>
      </c>
      <c r="K36" s="188">
        <v>19.169</v>
      </c>
      <c r="L36" s="188">
        <v>25.856999999999999</v>
      </c>
      <c r="M36" s="188">
        <v>6.649</v>
      </c>
      <c r="N36" s="188">
        <v>13.502000000000001</v>
      </c>
      <c r="O36" s="188">
        <v>20.716999999999999</v>
      </c>
      <c r="P36" s="188">
        <v>27.63</v>
      </c>
      <c r="Q36" s="188">
        <v>6.7160000000000002</v>
      </c>
      <c r="R36" s="188">
        <v>13.522</v>
      </c>
      <c r="S36" s="188">
        <v>20.048999999999999</v>
      </c>
      <c r="T36" s="188">
        <v>26.728000000000002</v>
      </c>
      <c r="U36" s="188">
        <v>6.4290000000000003</v>
      </c>
      <c r="V36" s="188">
        <v>14.15</v>
      </c>
      <c r="W36" s="188">
        <v>21.189</v>
      </c>
      <c r="X36" s="188">
        <v>28.050999999999998</v>
      </c>
      <c r="Y36" s="188">
        <v>6.992</v>
      </c>
      <c r="Z36" s="188">
        <v>14.829000000000001</v>
      </c>
      <c r="AA36" s="188">
        <v>23.155999999999999</v>
      </c>
      <c r="AB36" s="188">
        <v>31.675999999999998</v>
      </c>
      <c r="AC36" s="188">
        <v>8.3989999999999991</v>
      </c>
      <c r="AD36" s="188">
        <v>16.681000000000001</v>
      </c>
      <c r="AE36" s="188">
        <v>26.774999999999999</v>
      </c>
      <c r="AF36" s="188">
        <v>36.692999999999998</v>
      </c>
      <c r="AG36" s="188">
        <v>9.8309999999999995</v>
      </c>
      <c r="AH36" s="188">
        <v>20.263999999999999</v>
      </c>
      <c r="AI36" s="188">
        <v>31</v>
      </c>
      <c r="AJ36" s="188">
        <v>41.529000000000003</v>
      </c>
      <c r="AK36" s="188">
        <v>10.044</v>
      </c>
      <c r="AL36" s="188">
        <v>21.827000000000002</v>
      </c>
      <c r="AM36" s="188">
        <v>32.646000000000001</v>
      </c>
      <c r="AN36" s="188">
        <v>43.966999999999999</v>
      </c>
      <c r="AO36" s="188">
        <v>10.826000000000001</v>
      </c>
      <c r="AP36" s="188">
        <v>22.196000000000002</v>
      </c>
    </row>
    <row r="37" spans="1:42" ht="15.75" customHeight="1" x14ac:dyDescent="0.2">
      <c r="A37" s="264" t="s">
        <v>220</v>
      </c>
      <c r="B37" s="111">
        <v>-3.76</v>
      </c>
      <c r="C37" s="111">
        <v>-5.6719999999999997</v>
      </c>
      <c r="D37" s="111">
        <v>-7.923</v>
      </c>
      <c r="E37" s="111">
        <v>-1.9419999999999999</v>
      </c>
      <c r="F37" s="111">
        <v>-3.9390000000000001</v>
      </c>
      <c r="G37" s="111">
        <v>-5.8970000000000002</v>
      </c>
      <c r="H37" s="111">
        <v>-8.0660000000000007</v>
      </c>
      <c r="I37" s="111">
        <v>-2.081</v>
      </c>
      <c r="J37" s="111">
        <v>-4.1680000000000001</v>
      </c>
      <c r="K37" s="111">
        <v>-6.3550000000000004</v>
      </c>
      <c r="L37" s="111">
        <v>-8.4529999999999994</v>
      </c>
      <c r="M37" s="111">
        <v>-2.0529999999999999</v>
      </c>
      <c r="N37" s="111">
        <v>-4.1029999999999998</v>
      </c>
      <c r="O37" s="111">
        <v>-6.1719999999999997</v>
      </c>
      <c r="P37" s="111">
        <v>-8.3789999999999996</v>
      </c>
      <c r="Q37" s="111">
        <v>-2.1059999999999999</v>
      </c>
      <c r="R37" s="111">
        <v>-4.0110000000000001</v>
      </c>
      <c r="S37" s="111">
        <v>-5.9450000000000003</v>
      </c>
      <c r="T37" s="111">
        <v>-8.1259999999999994</v>
      </c>
      <c r="U37" s="111">
        <v>-2.0790000000000002</v>
      </c>
      <c r="V37" s="111">
        <v>-4.1989999999999998</v>
      </c>
      <c r="W37" s="111">
        <v>-6.3150000000000004</v>
      </c>
      <c r="X37" s="111">
        <v>-8.4700000000000006</v>
      </c>
      <c r="Y37" s="111">
        <v>-2.2200000000000002</v>
      </c>
      <c r="Z37" s="111">
        <v>-4.6689999999999996</v>
      </c>
      <c r="AA37" s="111">
        <v>-7.1680000000000001</v>
      </c>
      <c r="AB37" s="111">
        <v>-9.8559999999999999</v>
      </c>
      <c r="AC37" s="111">
        <v>-2.5870000000000002</v>
      </c>
      <c r="AD37" s="111">
        <v>-5.2770000000000001</v>
      </c>
      <c r="AE37" s="111">
        <v>-8.0749999999999993</v>
      </c>
      <c r="AF37" s="111">
        <v>-10.87</v>
      </c>
      <c r="AG37" s="111">
        <v>-2.9020000000000001</v>
      </c>
      <c r="AH37" s="111">
        <v>-5.8449999999999998</v>
      </c>
      <c r="AI37" s="111">
        <v>-8.9380000000000006</v>
      </c>
      <c r="AJ37" s="111">
        <v>-12.234999999999999</v>
      </c>
      <c r="AK37" s="111">
        <v>-3.2959999999999998</v>
      </c>
      <c r="AL37" s="111">
        <v>-6.5860000000000003</v>
      </c>
      <c r="AM37" s="111">
        <v>-9.7420000000000009</v>
      </c>
      <c r="AN37" s="111">
        <v>-13.183999999999999</v>
      </c>
      <c r="AO37" s="111">
        <v>-3.2389999999999999</v>
      </c>
      <c r="AP37" s="111">
        <v>-6.54</v>
      </c>
    </row>
    <row r="38" spans="1:42" ht="15.75" customHeight="1" x14ac:dyDescent="0.2">
      <c r="A38" s="264" t="s">
        <v>219</v>
      </c>
      <c r="B38" s="111">
        <v>-2.4239999999999999</v>
      </c>
      <c r="C38" s="111">
        <v>-3.5880000000000001</v>
      </c>
      <c r="D38" s="111">
        <v>-4.9870000000000001</v>
      </c>
      <c r="E38" s="111">
        <v>-1.242</v>
      </c>
      <c r="F38" s="111">
        <v>-2.476</v>
      </c>
      <c r="G38" s="111">
        <v>-3.6419999999999999</v>
      </c>
      <c r="H38" s="111">
        <v>-5.0949999999999998</v>
      </c>
      <c r="I38" s="111">
        <v>-1.169</v>
      </c>
      <c r="J38" s="111">
        <v>-2.427</v>
      </c>
      <c r="K38" s="111">
        <v>-3.5739999999999998</v>
      </c>
      <c r="L38" s="111">
        <v>-4.91</v>
      </c>
      <c r="M38" s="111">
        <v>-1.109</v>
      </c>
      <c r="N38" s="111">
        <v>-2.2839999999999998</v>
      </c>
      <c r="O38" s="111">
        <v>-3.3780000000000001</v>
      </c>
      <c r="P38" s="111">
        <v>-5.0140000000000002</v>
      </c>
      <c r="Q38" s="111">
        <v>-1.242</v>
      </c>
      <c r="R38" s="111">
        <v>-2.423</v>
      </c>
      <c r="S38" s="111">
        <v>-3.6259999999999999</v>
      </c>
      <c r="T38" s="111">
        <v>-5.1449999999999996</v>
      </c>
      <c r="U38" s="111">
        <v>-1.345</v>
      </c>
      <c r="V38" s="111">
        <v>-2.7080000000000002</v>
      </c>
      <c r="W38" s="111">
        <v>-3.944</v>
      </c>
      <c r="X38" s="111">
        <v>-5.5289999999999999</v>
      </c>
      <c r="Y38" s="111">
        <v>-1.44</v>
      </c>
      <c r="Z38" s="111">
        <v>-2.8719999999999999</v>
      </c>
      <c r="AA38" s="111">
        <v>-4.2809999999999997</v>
      </c>
      <c r="AB38" s="111">
        <v>-6</v>
      </c>
      <c r="AC38" s="111">
        <v>-1.403</v>
      </c>
      <c r="AD38" s="111">
        <v>-2.9980000000000002</v>
      </c>
      <c r="AE38" s="111">
        <v>-4.5519999999999996</v>
      </c>
      <c r="AF38" s="111">
        <v>-6.6020000000000003</v>
      </c>
      <c r="AG38" s="111">
        <v>-1.794</v>
      </c>
      <c r="AH38" s="111">
        <v>-3.63</v>
      </c>
      <c r="AI38" s="111">
        <v>-5.5060000000000002</v>
      </c>
      <c r="AJ38" s="111">
        <v>-7.9160000000000004</v>
      </c>
      <c r="AK38" s="111">
        <v>-1.6919999999999999</v>
      </c>
      <c r="AL38" s="111">
        <v>-3.7970000000000002</v>
      </c>
      <c r="AM38" s="111">
        <v>-5.7069999999999999</v>
      </c>
      <c r="AN38" s="111">
        <v>-8.3640000000000008</v>
      </c>
      <c r="AO38" s="111">
        <v>-1.8939999999999999</v>
      </c>
      <c r="AP38" s="111">
        <v>-3.9529999999999998</v>
      </c>
    </row>
    <row r="39" spans="1:42" ht="15.75" customHeight="1" x14ac:dyDescent="0.2">
      <c r="A39" s="264" t="s">
        <v>146</v>
      </c>
      <c r="B39" s="111">
        <v>-0.38200000000000001</v>
      </c>
      <c r="C39" s="111">
        <v>-0.57099999999999995</v>
      </c>
      <c r="D39" s="111">
        <v>-0.76</v>
      </c>
      <c r="E39" s="111">
        <v>-0.19500000000000001</v>
      </c>
      <c r="F39" s="111">
        <v>-0.39900000000000002</v>
      </c>
      <c r="G39" s="111">
        <v>-0.60499999999999998</v>
      </c>
      <c r="H39" s="111">
        <v>-0.81200000000000006</v>
      </c>
      <c r="I39" s="111">
        <v>-0.19400000000000001</v>
      </c>
      <c r="J39" s="111">
        <v>-0.39500000000000002</v>
      </c>
      <c r="K39" s="111">
        <v>-0.59399999999999997</v>
      </c>
      <c r="L39" s="111">
        <v>-0.80700000000000005</v>
      </c>
      <c r="M39" s="111">
        <v>-0.34599999999999997</v>
      </c>
      <c r="N39" s="111">
        <v>-0.70199999999999996</v>
      </c>
      <c r="O39" s="111">
        <v>-1.0429999999999999</v>
      </c>
      <c r="P39" s="111">
        <v>-1.4159999999999999</v>
      </c>
      <c r="Q39" s="111">
        <v>-0.42799999999999999</v>
      </c>
      <c r="R39" s="111">
        <v>-0.88900000000000001</v>
      </c>
      <c r="S39" s="111">
        <v>-1.3660000000000001</v>
      </c>
      <c r="T39" s="111">
        <v>-1.8420000000000001</v>
      </c>
      <c r="U39" s="111">
        <v>-0.53300000000000003</v>
      </c>
      <c r="V39" s="111">
        <v>-1.071</v>
      </c>
      <c r="W39" s="111">
        <v>-1.6240000000000001</v>
      </c>
      <c r="X39" s="111">
        <v>-2.1840000000000002</v>
      </c>
      <c r="Y39" s="111">
        <v>-0.59599999999999997</v>
      </c>
      <c r="Z39" s="111">
        <v>-1.2130000000000001</v>
      </c>
      <c r="AA39" s="111">
        <v>-1.833</v>
      </c>
      <c r="AB39" s="111">
        <v>-2.448</v>
      </c>
      <c r="AC39" s="111">
        <v>-0.60699999999999998</v>
      </c>
      <c r="AD39" s="111">
        <v>-1.26</v>
      </c>
      <c r="AE39" s="111">
        <v>-1.9350000000000001</v>
      </c>
      <c r="AF39" s="111">
        <v>-2.4049999999999998</v>
      </c>
      <c r="AG39" s="111">
        <v>-0.64600000000000002</v>
      </c>
      <c r="AH39" s="111">
        <v>-1.3</v>
      </c>
      <c r="AI39" s="111">
        <v>-1.986</v>
      </c>
      <c r="AJ39" s="111">
        <v>-2.673</v>
      </c>
      <c r="AK39" s="111">
        <v>-0.67400000000000004</v>
      </c>
      <c r="AL39" s="111">
        <v>-1.3620000000000001</v>
      </c>
      <c r="AM39" s="111">
        <v>-2.0510000000000002</v>
      </c>
      <c r="AN39" s="111">
        <v>-2.7650000000000001</v>
      </c>
      <c r="AO39" s="111">
        <v>-0.73199999999999998</v>
      </c>
      <c r="AP39" s="111">
        <v>-1.454</v>
      </c>
    </row>
    <row r="40" spans="1:42" ht="15.75" customHeight="1" x14ac:dyDescent="0.2">
      <c r="A40" s="123" t="s">
        <v>341</v>
      </c>
      <c r="B40" s="188">
        <v>-6.5659999999999998</v>
      </c>
      <c r="C40" s="188">
        <v>-9.8309999999999995</v>
      </c>
      <c r="D40" s="188">
        <v>-13.67</v>
      </c>
      <c r="E40" s="188">
        <v>-3.379</v>
      </c>
      <c r="F40" s="188">
        <v>-6.8140000000000001</v>
      </c>
      <c r="G40" s="188">
        <v>-10.144</v>
      </c>
      <c r="H40" s="188">
        <v>-13.973000000000001</v>
      </c>
      <c r="I40" s="188">
        <v>-3.444</v>
      </c>
      <c r="J40" s="188">
        <v>-6.99</v>
      </c>
      <c r="K40" s="188">
        <v>-10.523</v>
      </c>
      <c r="L40" s="188">
        <v>-14.17</v>
      </c>
      <c r="M40" s="188">
        <v>-3.508</v>
      </c>
      <c r="N40" s="188">
        <v>-7.0890000000000004</v>
      </c>
      <c r="O40" s="188">
        <v>-10.593</v>
      </c>
      <c r="P40" s="188">
        <v>-14.808999999999999</v>
      </c>
      <c r="Q40" s="188">
        <v>-3.7759999999999998</v>
      </c>
      <c r="R40" s="188">
        <v>-7.3230000000000004</v>
      </c>
      <c r="S40" s="188">
        <v>-10.936999999999999</v>
      </c>
      <c r="T40" s="188">
        <v>-15.113</v>
      </c>
      <c r="U40" s="188">
        <v>-3.9569999999999999</v>
      </c>
      <c r="V40" s="188">
        <v>-7.9779999999999998</v>
      </c>
      <c r="W40" s="188">
        <v>-11.882999999999999</v>
      </c>
      <c r="X40" s="188">
        <v>-16.183</v>
      </c>
      <c r="Y40" s="188">
        <v>-4.2560000000000002</v>
      </c>
      <c r="Z40" s="188">
        <v>-8.7539999999999996</v>
      </c>
      <c r="AA40" s="188">
        <v>-13.282</v>
      </c>
      <c r="AB40" s="188">
        <v>-18.303999999999998</v>
      </c>
      <c r="AC40" s="188">
        <v>-4.5970000000000004</v>
      </c>
      <c r="AD40" s="188">
        <v>-9.5350000000000001</v>
      </c>
      <c r="AE40" s="188">
        <v>-14.561999999999999</v>
      </c>
      <c r="AF40" s="188">
        <v>-19.876999999999999</v>
      </c>
      <c r="AG40" s="188">
        <v>-5.3419999999999996</v>
      </c>
      <c r="AH40" s="188">
        <v>-10.775</v>
      </c>
      <c r="AI40" s="188">
        <v>-16.43</v>
      </c>
      <c r="AJ40" s="188">
        <v>-22.824000000000002</v>
      </c>
      <c r="AK40" s="188">
        <v>-5.6619999999999999</v>
      </c>
      <c r="AL40" s="188">
        <v>-11.744999999999999</v>
      </c>
      <c r="AM40" s="188">
        <v>-17.5</v>
      </c>
      <c r="AN40" s="188">
        <v>-24.312999999999999</v>
      </c>
      <c r="AO40" s="188">
        <v>-5.8650000000000002</v>
      </c>
      <c r="AP40" s="188">
        <v>-11.946999999999999</v>
      </c>
    </row>
    <row r="41" spans="1:42" ht="15.75" customHeight="1" x14ac:dyDescent="0.2">
      <c r="A41" s="265" t="s">
        <v>342</v>
      </c>
      <c r="B41" s="133">
        <v>4.9009999999999998</v>
      </c>
      <c r="C41" s="133">
        <v>7.8920000000000003</v>
      </c>
      <c r="D41" s="133">
        <v>10.282999999999999</v>
      </c>
      <c r="E41" s="133">
        <v>2.6709999999999998</v>
      </c>
      <c r="F41" s="133">
        <v>5.8010000000000002</v>
      </c>
      <c r="G41" s="133">
        <v>8.782</v>
      </c>
      <c r="H41" s="133">
        <v>11.539</v>
      </c>
      <c r="I41" s="133">
        <v>2.9329999999999998</v>
      </c>
      <c r="J41" s="133">
        <v>5.7590000000000003</v>
      </c>
      <c r="K41" s="133">
        <v>8.6460000000000008</v>
      </c>
      <c r="L41" s="133">
        <v>11.686999999999999</v>
      </c>
      <c r="M41" s="133">
        <v>3.141</v>
      </c>
      <c r="N41" s="133">
        <v>6.4130000000000003</v>
      </c>
      <c r="O41" s="133">
        <v>10.124000000000001</v>
      </c>
      <c r="P41" s="133">
        <v>12.821</v>
      </c>
      <c r="Q41" s="133">
        <v>2.94</v>
      </c>
      <c r="R41" s="133">
        <v>6.1989999999999998</v>
      </c>
      <c r="S41" s="133">
        <v>9.1120000000000001</v>
      </c>
      <c r="T41" s="133">
        <v>11.615</v>
      </c>
      <c r="U41" s="133">
        <v>2.472</v>
      </c>
      <c r="V41" s="133">
        <v>6.1719999999999997</v>
      </c>
      <c r="W41" s="133">
        <v>9.3059999999999992</v>
      </c>
      <c r="X41" s="133">
        <v>11.868</v>
      </c>
      <c r="Y41" s="133">
        <v>2.7360000000000002</v>
      </c>
      <c r="Z41" s="133">
        <v>6.0750000000000002</v>
      </c>
      <c r="AA41" s="133">
        <v>9.8740000000000006</v>
      </c>
      <c r="AB41" s="133">
        <v>13.372</v>
      </c>
      <c r="AC41" s="133">
        <v>3.802</v>
      </c>
      <c r="AD41" s="133">
        <v>7.1459999999999999</v>
      </c>
      <c r="AE41" s="133">
        <v>12.212999999999999</v>
      </c>
      <c r="AF41" s="133">
        <v>16.815999999999999</v>
      </c>
      <c r="AG41" s="133">
        <v>4.4889999999999999</v>
      </c>
      <c r="AH41" s="133">
        <v>9.4890000000000008</v>
      </c>
      <c r="AI41" s="133">
        <v>14.57</v>
      </c>
      <c r="AJ41" s="133">
        <v>18.704999999999998</v>
      </c>
      <c r="AK41" s="133">
        <v>4.3819999999999997</v>
      </c>
      <c r="AL41" s="133">
        <v>10.082000000000001</v>
      </c>
      <c r="AM41" s="133">
        <v>15.146000000000001</v>
      </c>
      <c r="AN41" s="133">
        <v>19.654</v>
      </c>
      <c r="AO41" s="133">
        <v>4.9610000000000003</v>
      </c>
      <c r="AP41" s="133">
        <v>10.249000000000001</v>
      </c>
    </row>
    <row r="42" spans="1:42" ht="15.75" customHeight="1" x14ac:dyDescent="0.2">
      <c r="A42" s="264" t="s">
        <v>145</v>
      </c>
      <c r="B42" s="111">
        <v>-0.29699999999999999</v>
      </c>
      <c r="C42" s="111">
        <v>-1.42</v>
      </c>
      <c r="D42" s="111">
        <v>-4.0839999999999996</v>
      </c>
      <c r="E42" s="111">
        <v>-0.41799999999999998</v>
      </c>
      <c r="F42" s="111">
        <v>-1.1539999999999999</v>
      </c>
      <c r="G42" s="111">
        <v>-2.6850000000000001</v>
      </c>
      <c r="H42" s="111">
        <v>-1.7729999999999999</v>
      </c>
      <c r="I42" s="111">
        <v>6.0000000000000001E-3</v>
      </c>
      <c r="J42" s="111">
        <v>-0.13200000000000001</v>
      </c>
      <c r="K42" s="111">
        <v>-0.44900000000000001</v>
      </c>
      <c r="L42" s="111">
        <v>-1.7909999999999999</v>
      </c>
      <c r="M42" s="111">
        <v>1.4999999999999999E-2</v>
      </c>
      <c r="N42" s="111">
        <v>-0.502</v>
      </c>
      <c r="O42" s="111">
        <v>-1.2829999999999999</v>
      </c>
      <c r="P42" s="111">
        <v>-2.0699999999999998</v>
      </c>
      <c r="Q42" s="111">
        <v>-1.9379999999999999</v>
      </c>
      <c r="R42" s="111">
        <v>-2.5739999999999998</v>
      </c>
      <c r="S42" s="111">
        <v>-3.8879999999999999</v>
      </c>
      <c r="T42" s="111">
        <v>-4.9009999999999998</v>
      </c>
      <c r="U42" s="111">
        <v>-0.314</v>
      </c>
      <c r="V42" s="111">
        <v>-0.82899999999999996</v>
      </c>
      <c r="W42" s="111">
        <v>-0.95599999999999996</v>
      </c>
      <c r="X42" s="111">
        <v>-1.0589999999999999</v>
      </c>
      <c r="Y42" s="111">
        <v>0.217</v>
      </c>
      <c r="Z42" s="111">
        <v>-0.746</v>
      </c>
      <c r="AA42" s="111">
        <v>-0.248</v>
      </c>
      <c r="AB42" s="111">
        <v>-1.1830000000000001</v>
      </c>
      <c r="AC42" s="111">
        <v>-0.22800000000000001</v>
      </c>
      <c r="AD42" s="111">
        <v>0.38300000000000001</v>
      </c>
      <c r="AE42" s="111">
        <v>-0.69199999999999995</v>
      </c>
      <c r="AF42" s="111">
        <v>-2.94</v>
      </c>
      <c r="AG42" s="111">
        <v>-0.109</v>
      </c>
      <c r="AH42" s="111">
        <v>-0.68400000000000005</v>
      </c>
      <c r="AI42" s="111">
        <v>-2.2120000000000002</v>
      </c>
      <c r="AJ42" s="111">
        <v>-3.069</v>
      </c>
      <c r="AK42" s="111">
        <v>-0.77</v>
      </c>
      <c r="AL42" s="111">
        <v>-0.28699999999999998</v>
      </c>
      <c r="AM42" s="111">
        <v>-0.25700000000000001</v>
      </c>
      <c r="AN42" s="111">
        <v>-1.5609999999999999</v>
      </c>
      <c r="AO42" s="111">
        <v>-0.188</v>
      </c>
      <c r="AP42" s="111">
        <v>0.28799999999999998</v>
      </c>
    </row>
    <row r="43" spans="1:42" ht="15.75" customHeight="1" x14ac:dyDescent="0.2">
      <c r="A43" s="264" t="s">
        <v>144</v>
      </c>
      <c r="B43" s="111">
        <v>-0.17799999999999999</v>
      </c>
      <c r="C43" s="111">
        <v>-0.182</v>
      </c>
      <c r="D43" s="111">
        <v>-0.20200000000000001</v>
      </c>
      <c r="E43" s="111">
        <v>-4.3999999999999997E-2</v>
      </c>
      <c r="F43" s="111">
        <v>-4.2999999999999997E-2</v>
      </c>
      <c r="G43" s="111">
        <v>-4.4999999999999998E-2</v>
      </c>
      <c r="H43" s="111">
        <v>-0.22700000000000001</v>
      </c>
      <c r="I43" s="111">
        <v>0.34599999999999997</v>
      </c>
      <c r="J43" s="111">
        <v>0.32300000000000001</v>
      </c>
      <c r="K43" s="111">
        <v>2.4E-2</v>
      </c>
      <c r="L43" s="111">
        <v>-0.17399999999999999</v>
      </c>
      <c r="M43" s="111">
        <v>-5.5E-2</v>
      </c>
      <c r="N43" s="111">
        <v>-9.0999999999999998E-2</v>
      </c>
      <c r="O43" s="111">
        <v>-0.39300000000000002</v>
      </c>
      <c r="P43" s="111">
        <v>-0.41599999999999998</v>
      </c>
      <c r="Q43" s="111">
        <v>-2.1000000000000001E-2</v>
      </c>
      <c r="R43" s="111">
        <v>-4.1000000000000002E-2</v>
      </c>
      <c r="S43" s="111">
        <v>-0.121</v>
      </c>
      <c r="T43" s="111">
        <v>-0.16200000000000001</v>
      </c>
      <c r="U43" s="111">
        <v>-8.0000000000000002E-3</v>
      </c>
      <c r="V43" s="111">
        <v>-4.3999999999999997E-2</v>
      </c>
      <c r="W43" s="111">
        <v>-4.2999999999999997E-2</v>
      </c>
      <c r="X43" s="111">
        <v>0.13900000000000001</v>
      </c>
      <c r="Y43" s="111">
        <v>-1.7000000000000001E-2</v>
      </c>
      <c r="Z43" s="111">
        <v>0.318</v>
      </c>
      <c r="AA43" s="111">
        <v>0.223</v>
      </c>
      <c r="AB43" s="111">
        <v>0.20100000000000001</v>
      </c>
      <c r="AC43" s="111">
        <v>-6.0000000000000001E-3</v>
      </c>
      <c r="AD43" s="111">
        <v>-1E-3</v>
      </c>
      <c r="AE43" s="111">
        <v>-8.9999999999999993E-3</v>
      </c>
      <c r="AF43" s="111">
        <v>1E-3</v>
      </c>
      <c r="AG43" s="111">
        <v>0</v>
      </c>
      <c r="AH43" s="111">
        <v>0</v>
      </c>
      <c r="AI43" s="111">
        <v>0</v>
      </c>
      <c r="AJ43" s="111">
        <v>-0.23499999999999999</v>
      </c>
      <c r="AK43" s="111">
        <v>0</v>
      </c>
      <c r="AL43" s="111">
        <v>-4.0000000000000001E-3</v>
      </c>
      <c r="AM43" s="111">
        <v>-4.0000000000000001E-3</v>
      </c>
      <c r="AN43" s="111">
        <v>-3.7999999999999999E-2</v>
      </c>
      <c r="AO43" s="111">
        <v>0</v>
      </c>
      <c r="AP43" s="111">
        <v>0</v>
      </c>
    </row>
    <row r="44" spans="1:42" ht="15.75" customHeight="1" x14ac:dyDescent="0.2">
      <c r="A44" s="265" t="s">
        <v>344</v>
      </c>
      <c r="B44" s="133">
        <v>4.4260000000000002</v>
      </c>
      <c r="C44" s="133">
        <v>6.29</v>
      </c>
      <c r="D44" s="133">
        <v>5.9969999999999999</v>
      </c>
      <c r="E44" s="133">
        <v>2.2090000000000001</v>
      </c>
      <c r="F44" s="133">
        <v>4.6040000000000001</v>
      </c>
      <c r="G44" s="133">
        <v>6.0519999999999996</v>
      </c>
      <c r="H44" s="133">
        <v>9.5389999999999997</v>
      </c>
      <c r="I44" s="133">
        <v>3.2850000000000001</v>
      </c>
      <c r="J44" s="133">
        <v>5.95</v>
      </c>
      <c r="K44" s="133">
        <v>8.2210000000000001</v>
      </c>
      <c r="L44" s="133">
        <v>9.7219999999999995</v>
      </c>
      <c r="M44" s="133">
        <v>3.101</v>
      </c>
      <c r="N44" s="133">
        <v>5.82</v>
      </c>
      <c r="O44" s="133">
        <v>8.4480000000000004</v>
      </c>
      <c r="P44" s="133">
        <v>10.335000000000001</v>
      </c>
      <c r="Q44" s="133">
        <v>0.98099999999999998</v>
      </c>
      <c r="R44" s="133">
        <v>3.5840000000000001</v>
      </c>
      <c r="S44" s="133">
        <v>5.1029999999999998</v>
      </c>
      <c r="T44" s="133">
        <v>6.5519999999999996</v>
      </c>
      <c r="U44" s="133">
        <v>2.15</v>
      </c>
      <c r="V44" s="133">
        <v>5.2990000000000004</v>
      </c>
      <c r="W44" s="133">
        <v>8.3070000000000004</v>
      </c>
      <c r="X44" s="133">
        <v>10.948</v>
      </c>
      <c r="Y44" s="133">
        <v>2.9359999999999999</v>
      </c>
      <c r="Z44" s="133">
        <v>5.6470000000000002</v>
      </c>
      <c r="AA44" s="133">
        <v>9.8490000000000002</v>
      </c>
      <c r="AB44" s="133">
        <v>12.39</v>
      </c>
      <c r="AC44" s="133">
        <v>3.5680000000000001</v>
      </c>
      <c r="AD44" s="133">
        <v>7.5279999999999996</v>
      </c>
      <c r="AE44" s="133">
        <v>11.512</v>
      </c>
      <c r="AF44" s="133">
        <v>13.877000000000001</v>
      </c>
      <c r="AG44" s="133">
        <v>4.38</v>
      </c>
      <c r="AH44" s="133">
        <v>8.8049999999999997</v>
      </c>
      <c r="AI44" s="133">
        <v>12.358000000000001</v>
      </c>
      <c r="AJ44" s="133">
        <v>15.401</v>
      </c>
      <c r="AK44" s="133">
        <v>3.6120000000000001</v>
      </c>
      <c r="AL44" s="133">
        <v>9.7910000000000004</v>
      </c>
      <c r="AM44" s="133">
        <v>14.885</v>
      </c>
      <c r="AN44" s="133">
        <v>18.055</v>
      </c>
      <c r="AO44" s="133">
        <v>4.7729999999999997</v>
      </c>
      <c r="AP44" s="133">
        <v>10.537000000000001</v>
      </c>
    </row>
    <row r="45" spans="1:42" ht="15.75" customHeight="1" x14ac:dyDescent="0.2">
      <c r="A45" s="264" t="s">
        <v>345</v>
      </c>
      <c r="B45" s="111">
        <v>-0.51400000000000001</v>
      </c>
      <c r="C45" s="111">
        <v>-0.68100000000000005</v>
      </c>
      <c r="D45" s="111">
        <v>-0.64</v>
      </c>
      <c r="E45" s="111">
        <v>-0.248</v>
      </c>
      <c r="F45" s="111">
        <v>-0.55500000000000005</v>
      </c>
      <c r="G45" s="111">
        <v>-0.71499999999999997</v>
      </c>
      <c r="H45" s="111">
        <v>-1.2390000000000001</v>
      </c>
      <c r="I45" s="111">
        <v>-0.31900000000000001</v>
      </c>
      <c r="J45" s="111">
        <v>-0.47599999999999998</v>
      </c>
      <c r="K45" s="111">
        <v>-0.77300000000000002</v>
      </c>
      <c r="L45" s="111">
        <v>-0.96499999999999997</v>
      </c>
      <c r="M45" s="111">
        <v>-0.35299999999999998</v>
      </c>
      <c r="N45" s="111">
        <v>-0.73</v>
      </c>
      <c r="O45" s="111">
        <v>-1.1299999999999999</v>
      </c>
      <c r="P45" s="111">
        <v>-1.288</v>
      </c>
      <c r="Q45" s="111">
        <v>-0.125</v>
      </c>
      <c r="R45" s="111">
        <v>-0.36799999999999999</v>
      </c>
      <c r="S45" s="111">
        <v>-0.6</v>
      </c>
      <c r="T45" s="111">
        <v>-0.65700000000000003</v>
      </c>
      <c r="U45" s="111">
        <v>-0.14000000000000001</v>
      </c>
      <c r="V45" s="111">
        <v>-0.90300000000000002</v>
      </c>
      <c r="W45" s="111">
        <v>-0.873</v>
      </c>
      <c r="X45" s="111">
        <v>-0.93600000000000005</v>
      </c>
      <c r="Y45" s="111">
        <v>-0.3</v>
      </c>
      <c r="Z45" s="111">
        <v>-0.42399999999999999</v>
      </c>
      <c r="AA45" s="111">
        <v>-1.014</v>
      </c>
      <c r="AB45" s="111">
        <v>-0.95399999999999996</v>
      </c>
      <c r="AC45" s="111">
        <v>-0.32600000000000001</v>
      </c>
      <c r="AD45" s="111">
        <v>-0.65200000000000002</v>
      </c>
      <c r="AE45" s="111">
        <v>-0.97799999999999998</v>
      </c>
      <c r="AF45" s="111">
        <v>-1.0580000000000001</v>
      </c>
      <c r="AG45" s="111">
        <v>-0.45700000000000002</v>
      </c>
      <c r="AH45" s="111">
        <v>-0.78600000000000003</v>
      </c>
      <c r="AI45" s="111">
        <v>-0.87</v>
      </c>
      <c r="AJ45" s="111">
        <v>-1.0169999999999999</v>
      </c>
      <c r="AK45" s="111">
        <v>-0.246</v>
      </c>
      <c r="AL45" s="111">
        <v>-0.66300000000000003</v>
      </c>
      <c r="AM45" s="111">
        <v>-0.99399999999999999</v>
      </c>
      <c r="AN45" s="111">
        <v>-1.1830000000000001</v>
      </c>
      <c r="AO45" s="111">
        <v>-0.41399999999999998</v>
      </c>
      <c r="AP45" s="111">
        <v>-0.995</v>
      </c>
    </row>
    <row r="46" spans="1:42" s="117" customFormat="1" ht="15.75" customHeight="1" x14ac:dyDescent="0.2">
      <c r="A46" s="349" t="s">
        <v>352</v>
      </c>
      <c r="B46" s="354">
        <v>3.9119999999999999</v>
      </c>
      <c r="C46" s="354">
        <v>5.609</v>
      </c>
      <c r="D46" s="354">
        <v>5.3570000000000002</v>
      </c>
      <c r="E46" s="354">
        <v>1.9610000000000001</v>
      </c>
      <c r="F46" s="354">
        <v>4.0490000000000004</v>
      </c>
      <c r="G46" s="354">
        <v>5.3369999999999997</v>
      </c>
      <c r="H46" s="354">
        <v>8.3000000000000007</v>
      </c>
      <c r="I46" s="354">
        <v>2.9660000000000002</v>
      </c>
      <c r="J46" s="354">
        <v>5.4740000000000002</v>
      </c>
      <c r="K46" s="354">
        <v>7.4480000000000004</v>
      </c>
      <c r="L46" s="354">
        <v>8.7569999999999997</v>
      </c>
      <c r="M46" s="354">
        <v>2.7480000000000002</v>
      </c>
      <c r="N46" s="354">
        <v>5.09</v>
      </c>
      <c r="O46" s="354">
        <v>7.3179999999999996</v>
      </c>
      <c r="P46" s="354">
        <v>9.0470000000000006</v>
      </c>
      <c r="Q46" s="354">
        <v>0.85599999999999998</v>
      </c>
      <c r="R46" s="354">
        <v>3.2160000000000002</v>
      </c>
      <c r="S46" s="354">
        <v>4.5030000000000001</v>
      </c>
      <c r="T46" s="354">
        <v>5.8949999999999996</v>
      </c>
      <c r="U46" s="354">
        <v>2.0099999999999998</v>
      </c>
      <c r="V46" s="354">
        <v>4.3959999999999999</v>
      </c>
      <c r="W46" s="354">
        <v>7.4340000000000002</v>
      </c>
      <c r="X46" s="354">
        <v>10.012</v>
      </c>
      <c r="Y46" s="354">
        <v>2.6360000000000001</v>
      </c>
      <c r="Z46" s="354">
        <v>5.2229999999999999</v>
      </c>
      <c r="AA46" s="354">
        <v>8.8350000000000009</v>
      </c>
      <c r="AB46" s="354">
        <v>11.436</v>
      </c>
      <c r="AC46" s="354">
        <v>3.242</v>
      </c>
      <c r="AD46" s="354">
        <v>6.8760000000000003</v>
      </c>
      <c r="AE46" s="354">
        <v>10.534000000000001</v>
      </c>
      <c r="AF46" s="354">
        <v>12.819000000000001</v>
      </c>
      <c r="AG46" s="354">
        <v>3.923</v>
      </c>
      <c r="AH46" s="354">
        <v>8.0190000000000001</v>
      </c>
      <c r="AI46" s="354">
        <v>11.488</v>
      </c>
      <c r="AJ46" s="354">
        <v>14.384</v>
      </c>
      <c r="AK46" s="354">
        <v>3.3660000000000001</v>
      </c>
      <c r="AL46" s="354">
        <v>9.1280000000000001</v>
      </c>
      <c r="AM46" s="354">
        <v>13.891</v>
      </c>
      <c r="AN46" s="354">
        <v>16.872</v>
      </c>
      <c r="AO46" s="354">
        <v>4.359</v>
      </c>
      <c r="AP46" s="354">
        <v>9.5419999999999998</v>
      </c>
    </row>
    <row r="47" spans="1:42" ht="15.95" customHeight="1" x14ac:dyDescent="0.2">
      <c r="B47" s="185"/>
      <c r="C47" s="185"/>
      <c r="D47" s="185"/>
      <c r="E47" s="185"/>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row>
    <row r="48" spans="1:42" ht="15.95" customHeight="1" x14ac:dyDescent="0.2">
      <c r="B48" s="185"/>
      <c r="C48" s="185"/>
      <c r="D48" s="185"/>
      <c r="E48" s="185"/>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row>
    <row r="49" spans="1:42" ht="25.5" customHeight="1" x14ac:dyDescent="0.2">
      <c r="A49" s="267" t="s">
        <v>225</v>
      </c>
      <c r="B49" s="127" t="s">
        <v>25</v>
      </c>
      <c r="C49" s="127" t="s">
        <v>26</v>
      </c>
      <c r="D49" s="127" t="s">
        <v>27</v>
      </c>
      <c r="E49" s="127" t="s">
        <v>28</v>
      </c>
      <c r="F49" s="127" t="s">
        <v>29</v>
      </c>
      <c r="G49" s="127" t="s">
        <v>30</v>
      </c>
      <c r="H49" s="127" t="s">
        <v>31</v>
      </c>
      <c r="I49" s="127" t="s">
        <v>32</v>
      </c>
      <c r="J49" s="127" t="s">
        <v>33</v>
      </c>
      <c r="K49" s="127" t="s">
        <v>34</v>
      </c>
      <c r="L49" s="126" t="s">
        <v>35</v>
      </c>
      <c r="M49" s="126" t="s">
        <v>38</v>
      </c>
      <c r="N49" s="126" t="s">
        <v>42</v>
      </c>
      <c r="O49" s="126" t="s">
        <v>44</v>
      </c>
      <c r="P49" s="126" t="s">
        <v>108</v>
      </c>
      <c r="Q49" s="126" t="s">
        <v>140</v>
      </c>
      <c r="R49" s="126" t="s">
        <v>139</v>
      </c>
      <c r="S49" s="126" t="s">
        <v>138</v>
      </c>
      <c r="T49" s="126" t="s">
        <v>137</v>
      </c>
      <c r="U49" s="126" t="s">
        <v>238</v>
      </c>
      <c r="V49" s="126" t="s">
        <v>255</v>
      </c>
      <c r="W49" s="126" t="s">
        <v>257</v>
      </c>
      <c r="X49" s="126" t="s">
        <v>261</v>
      </c>
      <c r="Y49" s="126" t="s">
        <v>273</v>
      </c>
      <c r="Z49" s="126" t="s">
        <v>284</v>
      </c>
      <c r="AA49" s="126" t="s">
        <v>300</v>
      </c>
      <c r="AB49" s="126" t="s">
        <v>305</v>
      </c>
      <c r="AC49" s="126" t="s">
        <v>310</v>
      </c>
      <c r="AD49" s="126" t="s">
        <v>313</v>
      </c>
      <c r="AE49" s="126" t="s">
        <v>322</v>
      </c>
      <c r="AF49" s="126" t="s">
        <v>338</v>
      </c>
      <c r="AG49" s="126" t="s">
        <v>361</v>
      </c>
      <c r="AH49" s="126" t="s">
        <v>363</v>
      </c>
      <c r="AI49" s="126" t="s">
        <v>365</v>
      </c>
      <c r="AJ49" s="126" t="s">
        <v>371</v>
      </c>
      <c r="AK49" s="126" t="str">
        <f>+$AK$3</f>
        <v>1-3 2025</v>
      </c>
      <c r="AL49" s="126" t="s">
        <v>377</v>
      </c>
      <c r="AM49" s="126" t="s">
        <v>385</v>
      </c>
      <c r="AN49" s="126" t="str">
        <f>+AN26</f>
        <v>1-12 2025</v>
      </c>
      <c r="AO49" s="126" t="str">
        <f>+AO26</f>
        <v>1-3 2026</v>
      </c>
      <c r="AP49" s="126" t="str">
        <f>+$AP$3</f>
        <v>1-6 2026</v>
      </c>
    </row>
    <row r="50" spans="1:42" ht="15.75" customHeight="1" x14ac:dyDescent="0.2">
      <c r="A50" s="264" t="s">
        <v>154</v>
      </c>
      <c r="B50" s="111">
        <v>29.001000000000001</v>
      </c>
      <c r="C50" s="111">
        <v>43.863</v>
      </c>
      <c r="D50" s="111">
        <v>58.712000000000003</v>
      </c>
      <c r="E50" s="111">
        <v>14.593999999999999</v>
      </c>
      <c r="F50" s="111">
        <v>29.055</v>
      </c>
      <c r="G50" s="111">
        <v>45.27</v>
      </c>
      <c r="H50" s="111">
        <v>59.720999999999997</v>
      </c>
      <c r="I50" s="111">
        <v>14.215</v>
      </c>
      <c r="J50" s="111">
        <v>28.466999999999999</v>
      </c>
      <c r="K50" s="111">
        <v>43.137</v>
      </c>
      <c r="L50" s="186">
        <v>57.750999999999998</v>
      </c>
      <c r="M50" s="111">
        <v>14.584</v>
      </c>
      <c r="N50" s="111">
        <v>28.913</v>
      </c>
      <c r="O50" s="111">
        <v>43.173999999999999</v>
      </c>
      <c r="P50" s="111">
        <v>57.386000000000003</v>
      </c>
      <c r="Q50" s="111">
        <v>13.897</v>
      </c>
      <c r="R50" s="111">
        <v>27.585000000000001</v>
      </c>
      <c r="S50" s="111">
        <v>41.402000000000001</v>
      </c>
      <c r="T50" s="111">
        <v>54.826000000000001</v>
      </c>
      <c r="U50" s="111">
        <v>13.324999999999999</v>
      </c>
      <c r="V50" s="111">
        <v>27.071000000000002</v>
      </c>
      <c r="W50" s="111">
        <v>41.029000000000003</v>
      </c>
      <c r="X50" s="111">
        <v>55.463000000000001</v>
      </c>
      <c r="Y50" s="111">
        <v>13.766999999999999</v>
      </c>
      <c r="Z50" s="111">
        <v>27.835999999999999</v>
      </c>
      <c r="AA50" s="111">
        <v>42.398000000000003</v>
      </c>
      <c r="AB50" s="111">
        <v>58.393999999999998</v>
      </c>
      <c r="AC50" s="111">
        <v>17.045999999999999</v>
      </c>
      <c r="AD50" s="111">
        <v>34.563000000000002</v>
      </c>
      <c r="AE50" s="111">
        <v>53.237000000000002</v>
      </c>
      <c r="AF50" s="111">
        <v>73.296999999999997</v>
      </c>
      <c r="AG50" s="111">
        <v>21.888000000000002</v>
      </c>
      <c r="AH50" s="111">
        <v>42.970999999999997</v>
      </c>
      <c r="AI50" s="111">
        <v>64.373000000000005</v>
      </c>
      <c r="AJ50" s="111">
        <v>86.355000000000004</v>
      </c>
      <c r="AK50" s="111">
        <v>22.411999999999999</v>
      </c>
      <c r="AL50" s="111">
        <v>45.795000000000002</v>
      </c>
      <c r="AM50" s="111">
        <v>69.643000000000001</v>
      </c>
      <c r="AN50" s="111">
        <v>94.588999999999999</v>
      </c>
      <c r="AO50" s="111">
        <v>23.596</v>
      </c>
      <c r="AP50" s="111">
        <v>48.66</v>
      </c>
    </row>
    <row r="51" spans="1:42" ht="15.75" customHeight="1" x14ac:dyDescent="0.2">
      <c r="A51" s="264" t="s">
        <v>153</v>
      </c>
      <c r="B51" s="111">
        <v>-6.3310000000000004</v>
      </c>
      <c r="C51" s="111">
        <v>-9.3889999999999993</v>
      </c>
      <c r="D51" s="111">
        <v>-12.385</v>
      </c>
      <c r="E51" s="111">
        <v>-2.6640000000000001</v>
      </c>
      <c r="F51" s="111">
        <v>-5.1689999999999996</v>
      </c>
      <c r="G51" s="111">
        <v>-7.5570000000000004</v>
      </c>
      <c r="H51" s="111">
        <v>-10.055999999999999</v>
      </c>
      <c r="I51" s="111">
        <v>-2.3679999999999999</v>
      </c>
      <c r="J51" s="111">
        <v>-4.7220000000000004</v>
      </c>
      <c r="K51" s="111">
        <v>-6.8490000000000002</v>
      </c>
      <c r="L51" s="186">
        <v>-8.9700000000000006</v>
      </c>
      <c r="M51" s="111">
        <v>-2.1709999999999998</v>
      </c>
      <c r="N51" s="111">
        <v>-4.3680000000000003</v>
      </c>
      <c r="O51" s="111">
        <v>-6.407</v>
      </c>
      <c r="P51" s="111">
        <v>-8.3640000000000008</v>
      </c>
      <c r="Q51" s="111">
        <v>-1.8420000000000001</v>
      </c>
      <c r="R51" s="111">
        <v>-3.5409999999999999</v>
      </c>
      <c r="S51" s="111">
        <v>-5.1619999999999999</v>
      </c>
      <c r="T51" s="111">
        <v>-6.6859999999999999</v>
      </c>
      <c r="U51" s="111">
        <v>-1.389</v>
      </c>
      <c r="V51" s="111">
        <v>-2.8069999999999999</v>
      </c>
      <c r="W51" s="111">
        <v>-3.9820000000000002</v>
      </c>
      <c r="X51" s="111">
        <v>-5.077</v>
      </c>
      <c r="Y51" s="111">
        <v>-1.181</v>
      </c>
      <c r="Z51" s="111">
        <v>-2.3450000000000002</v>
      </c>
      <c r="AA51" s="111">
        <v>-3.4260000000000002</v>
      </c>
      <c r="AB51" s="111">
        <v>-4.4619999999999997</v>
      </c>
      <c r="AC51" s="111">
        <v>-1.46</v>
      </c>
      <c r="AD51" s="111">
        <v>-3.06</v>
      </c>
      <c r="AE51" s="111">
        <v>-5.2969999999999997</v>
      </c>
      <c r="AF51" s="111">
        <v>-7.891</v>
      </c>
      <c r="AG51" s="111">
        <v>-2.2999999999999998</v>
      </c>
      <c r="AH51" s="111">
        <v>-4.5419999999999998</v>
      </c>
      <c r="AI51" s="111">
        <v>-6.9180000000000001</v>
      </c>
      <c r="AJ51" s="111">
        <v>-9.8680000000000003</v>
      </c>
      <c r="AK51" s="111">
        <v>-2.851</v>
      </c>
      <c r="AL51" s="111">
        <v>-5.7960000000000003</v>
      </c>
      <c r="AM51" s="111">
        <v>-9.1389999999999993</v>
      </c>
      <c r="AN51" s="111">
        <v>-13.035</v>
      </c>
      <c r="AO51" s="111">
        <v>-3.9020000000000001</v>
      </c>
      <c r="AP51" s="111">
        <v>-8.4320000000000004</v>
      </c>
    </row>
    <row r="52" spans="1:42" ht="15.75" customHeight="1" x14ac:dyDescent="0.2">
      <c r="A52" s="125" t="s">
        <v>152</v>
      </c>
      <c r="B52" s="189">
        <v>22.67</v>
      </c>
      <c r="C52" s="189">
        <v>34.473999999999997</v>
      </c>
      <c r="D52" s="189">
        <v>46.326999999999998</v>
      </c>
      <c r="E52" s="189">
        <v>11.93</v>
      </c>
      <c r="F52" s="189">
        <v>23.885999999999999</v>
      </c>
      <c r="G52" s="189">
        <v>37.713000000000001</v>
      </c>
      <c r="H52" s="189">
        <v>49.664999999999999</v>
      </c>
      <c r="I52" s="189">
        <v>11.847</v>
      </c>
      <c r="J52" s="189">
        <v>23.745000000000001</v>
      </c>
      <c r="K52" s="189">
        <v>36.287999999999997</v>
      </c>
      <c r="L52" s="187">
        <v>48.780999999999999</v>
      </c>
      <c r="M52" s="189">
        <v>12.413</v>
      </c>
      <c r="N52" s="189">
        <v>24.545000000000002</v>
      </c>
      <c r="O52" s="189">
        <v>36.767000000000003</v>
      </c>
      <c r="P52" s="189">
        <v>49.021999999999998</v>
      </c>
      <c r="Q52" s="189">
        <v>12.055</v>
      </c>
      <c r="R52" s="189">
        <v>24.044</v>
      </c>
      <c r="S52" s="189">
        <v>36.24</v>
      </c>
      <c r="T52" s="189">
        <v>48.14</v>
      </c>
      <c r="U52" s="189">
        <v>11.936</v>
      </c>
      <c r="V52" s="189">
        <v>24.263999999999999</v>
      </c>
      <c r="W52" s="189">
        <v>37.046999999999997</v>
      </c>
      <c r="X52" s="189">
        <v>50.386000000000003</v>
      </c>
      <c r="Y52" s="189">
        <v>12.586</v>
      </c>
      <c r="Z52" s="189">
        <v>25.491</v>
      </c>
      <c r="AA52" s="189">
        <v>38.972000000000001</v>
      </c>
      <c r="AB52" s="189">
        <v>53.932000000000002</v>
      </c>
      <c r="AC52" s="189">
        <v>15.586</v>
      </c>
      <c r="AD52" s="189">
        <v>31.503</v>
      </c>
      <c r="AE52" s="189">
        <v>47.94</v>
      </c>
      <c r="AF52" s="189">
        <v>65.406000000000006</v>
      </c>
      <c r="AG52" s="189">
        <v>19.588000000000001</v>
      </c>
      <c r="AH52" s="189">
        <v>38.429000000000002</v>
      </c>
      <c r="AI52" s="189">
        <v>57.454999999999998</v>
      </c>
      <c r="AJ52" s="189">
        <v>76.486999999999995</v>
      </c>
      <c r="AK52" s="189">
        <v>19.561</v>
      </c>
      <c r="AL52" s="189">
        <v>39.999000000000002</v>
      </c>
      <c r="AM52" s="189">
        <v>60.503999999999998</v>
      </c>
      <c r="AN52" s="189">
        <v>81.554000000000002</v>
      </c>
      <c r="AO52" s="189">
        <v>19.693999999999999</v>
      </c>
      <c r="AP52" s="189">
        <v>40.228000000000002</v>
      </c>
    </row>
    <row r="53" spans="1:42" ht="15.75" customHeight="1" x14ac:dyDescent="0.2">
      <c r="A53" s="264" t="s">
        <v>151</v>
      </c>
      <c r="B53" s="111">
        <v>10.188000000000001</v>
      </c>
      <c r="C53" s="111">
        <v>15.499000000000001</v>
      </c>
      <c r="D53" s="111">
        <v>21.257999999999999</v>
      </c>
      <c r="E53" s="111">
        <v>5.4619999999999997</v>
      </c>
      <c r="F53" s="111">
        <v>11.22</v>
      </c>
      <c r="G53" s="111">
        <v>17.09</v>
      </c>
      <c r="H53" s="111">
        <v>23.187999999999999</v>
      </c>
      <c r="I53" s="111">
        <v>5.8120000000000003</v>
      </c>
      <c r="J53" s="111">
        <v>11.851000000000001</v>
      </c>
      <c r="K53" s="111">
        <v>17.878</v>
      </c>
      <c r="L53" s="186">
        <v>24.282</v>
      </c>
      <c r="M53" s="111">
        <v>5.8970000000000002</v>
      </c>
      <c r="N53" s="111">
        <v>12.327999999999999</v>
      </c>
      <c r="O53" s="111">
        <v>19.353000000000002</v>
      </c>
      <c r="P53" s="111">
        <v>26.625</v>
      </c>
      <c r="Q53" s="111">
        <v>6.484</v>
      </c>
      <c r="R53" s="111">
        <v>12.166</v>
      </c>
      <c r="S53" s="111">
        <v>19.081</v>
      </c>
      <c r="T53" s="111">
        <v>26.777999999999999</v>
      </c>
      <c r="U53" s="111">
        <v>7.2610000000000001</v>
      </c>
      <c r="V53" s="111">
        <v>15.212</v>
      </c>
      <c r="W53" s="111">
        <v>23.745000000000001</v>
      </c>
      <c r="X53" s="111">
        <v>32.384</v>
      </c>
      <c r="Y53" s="111">
        <v>8.3979999999999997</v>
      </c>
      <c r="Z53" s="111">
        <v>17.379000000000001</v>
      </c>
      <c r="AA53" s="111">
        <v>26.65</v>
      </c>
      <c r="AB53" s="111">
        <v>36.204000000000001</v>
      </c>
      <c r="AC53" s="111">
        <v>9.0540000000000003</v>
      </c>
      <c r="AD53" s="111">
        <v>18.574999999999999</v>
      </c>
      <c r="AE53" s="111">
        <v>28.462</v>
      </c>
      <c r="AF53" s="111">
        <v>38.298000000000002</v>
      </c>
      <c r="AG53" s="111">
        <v>9.4550000000000001</v>
      </c>
      <c r="AH53" s="111">
        <v>19.196999999999999</v>
      </c>
      <c r="AI53" s="111">
        <v>29.213999999999999</v>
      </c>
      <c r="AJ53" s="111">
        <v>39.088000000000001</v>
      </c>
      <c r="AK53" s="111">
        <v>8.9149999999999991</v>
      </c>
      <c r="AL53" s="111">
        <v>18.331</v>
      </c>
      <c r="AM53" s="111">
        <v>28.707999999999998</v>
      </c>
      <c r="AN53" s="111">
        <v>39.090000000000003</v>
      </c>
      <c r="AO53" s="111">
        <v>9.718</v>
      </c>
      <c r="AP53" s="111">
        <v>19.881</v>
      </c>
    </row>
    <row r="54" spans="1:42" ht="15.75" customHeight="1" x14ac:dyDescent="0.2">
      <c r="A54" s="264" t="s">
        <v>150</v>
      </c>
      <c r="B54" s="111">
        <v>-5.7619999999999996</v>
      </c>
      <c r="C54" s="111">
        <v>-6.556</v>
      </c>
      <c r="D54" s="111">
        <v>-8.9269999999999996</v>
      </c>
      <c r="E54" s="111">
        <v>-2.2519999999999998</v>
      </c>
      <c r="F54" s="111">
        <v>-4.57</v>
      </c>
      <c r="G54" s="111">
        <v>-6.8520000000000003</v>
      </c>
      <c r="H54" s="111">
        <v>-9.0190000000000001</v>
      </c>
      <c r="I54" s="111">
        <v>-2.0129999999999999</v>
      </c>
      <c r="J54" s="111">
        <v>-4.6440000000000001</v>
      </c>
      <c r="K54" s="111">
        <v>-7.23</v>
      </c>
      <c r="L54" s="186">
        <v>-9.9480000000000004</v>
      </c>
      <c r="M54" s="111">
        <v>-2.3359999999999999</v>
      </c>
      <c r="N54" s="111">
        <v>-5.2130000000000001</v>
      </c>
      <c r="O54" s="111">
        <v>-8.3800000000000008</v>
      </c>
      <c r="P54" s="111">
        <v>-11.659000000000001</v>
      </c>
      <c r="Q54" s="111">
        <v>-2.9460000000000002</v>
      </c>
      <c r="R54" s="111">
        <v>-5.3419999999999996</v>
      </c>
      <c r="S54" s="111">
        <v>-8.4269999999999996</v>
      </c>
      <c r="T54" s="111">
        <v>-11.762</v>
      </c>
      <c r="U54" s="111">
        <v>-3.53</v>
      </c>
      <c r="V54" s="111">
        <v>-7.4039999999999999</v>
      </c>
      <c r="W54" s="111">
        <v>-12.116</v>
      </c>
      <c r="X54" s="111">
        <v>-16.559999999999999</v>
      </c>
      <c r="Y54" s="111">
        <v>-4.4329999999999998</v>
      </c>
      <c r="Z54" s="111">
        <v>-9.3650000000000002</v>
      </c>
      <c r="AA54" s="111">
        <v>-14.507</v>
      </c>
      <c r="AB54" s="111">
        <v>-19.195</v>
      </c>
      <c r="AC54" s="111">
        <v>-4.5810000000000004</v>
      </c>
      <c r="AD54" s="111">
        <v>-9.6609999999999996</v>
      </c>
      <c r="AE54" s="111">
        <v>-14.904999999999999</v>
      </c>
      <c r="AF54" s="111">
        <v>-20.065999999999999</v>
      </c>
      <c r="AG54" s="111">
        <v>-5.03</v>
      </c>
      <c r="AH54" s="111">
        <v>-8.61</v>
      </c>
      <c r="AI54" s="111">
        <v>-13.243</v>
      </c>
      <c r="AJ54" s="111">
        <v>-17.556000000000001</v>
      </c>
      <c r="AK54" s="111">
        <v>-3.677</v>
      </c>
      <c r="AL54" s="111">
        <v>-7.7039999999999997</v>
      </c>
      <c r="AM54" s="111">
        <v>-12.523999999999999</v>
      </c>
      <c r="AN54" s="111">
        <v>-15.933999999999999</v>
      </c>
      <c r="AO54" s="111">
        <v>-3.867</v>
      </c>
      <c r="AP54" s="111">
        <v>-8.5150000000000006</v>
      </c>
    </row>
    <row r="55" spans="1:42" ht="15.75" customHeight="1" x14ac:dyDescent="0.2">
      <c r="A55" s="125" t="s">
        <v>149</v>
      </c>
      <c r="B55" s="187">
        <v>4.4260000000000002</v>
      </c>
      <c r="C55" s="187">
        <v>8.9429999999999996</v>
      </c>
      <c r="D55" s="187">
        <v>12.331</v>
      </c>
      <c r="E55" s="187">
        <v>3.21</v>
      </c>
      <c r="F55" s="187">
        <v>6.65</v>
      </c>
      <c r="G55" s="187">
        <v>10.238</v>
      </c>
      <c r="H55" s="187">
        <v>14.169</v>
      </c>
      <c r="I55" s="187">
        <v>3.7989999999999999</v>
      </c>
      <c r="J55" s="187">
        <v>7.2069999999999999</v>
      </c>
      <c r="K55" s="187">
        <v>10.648</v>
      </c>
      <c r="L55" s="187">
        <v>14.334</v>
      </c>
      <c r="M55" s="187">
        <v>3.5609999999999999</v>
      </c>
      <c r="N55" s="187">
        <v>7.1150000000000002</v>
      </c>
      <c r="O55" s="187">
        <v>10.973000000000001</v>
      </c>
      <c r="P55" s="187">
        <v>14.965999999999999</v>
      </c>
      <c r="Q55" s="187">
        <v>3.5379999999999998</v>
      </c>
      <c r="R55" s="187">
        <v>6.8239999999999998</v>
      </c>
      <c r="S55" s="187">
        <v>10.654</v>
      </c>
      <c r="T55" s="187">
        <v>15.016</v>
      </c>
      <c r="U55" s="187">
        <v>3.7309999999999999</v>
      </c>
      <c r="V55" s="187">
        <v>7.8079999999999998</v>
      </c>
      <c r="W55" s="187">
        <v>11.629</v>
      </c>
      <c r="X55" s="187">
        <v>15.824</v>
      </c>
      <c r="Y55" s="187">
        <v>3.9649999999999999</v>
      </c>
      <c r="Z55" s="187">
        <v>8.0139999999999993</v>
      </c>
      <c r="AA55" s="187">
        <v>12.143000000000001</v>
      </c>
      <c r="AB55" s="187">
        <v>17.009</v>
      </c>
      <c r="AC55" s="187">
        <v>4.4729999999999999</v>
      </c>
      <c r="AD55" s="187">
        <v>8.9139999999999997</v>
      </c>
      <c r="AE55" s="187">
        <v>13.557</v>
      </c>
      <c r="AF55" s="187">
        <v>18.231999999999999</v>
      </c>
      <c r="AG55" s="187">
        <v>4.4249999999999998</v>
      </c>
      <c r="AH55" s="187">
        <v>10.587</v>
      </c>
      <c r="AI55" s="187">
        <v>15.971</v>
      </c>
      <c r="AJ55" s="187">
        <v>21.532</v>
      </c>
      <c r="AK55" s="187">
        <v>5.2380000000000004</v>
      </c>
      <c r="AL55" s="187">
        <v>10.627000000000001</v>
      </c>
      <c r="AM55" s="187">
        <v>16.184000000000001</v>
      </c>
      <c r="AN55" s="187">
        <v>23.155999999999999</v>
      </c>
      <c r="AO55" s="187">
        <v>5.851</v>
      </c>
      <c r="AP55" s="187">
        <v>11.366</v>
      </c>
    </row>
    <row r="56" spans="1:42" ht="15.75" customHeight="1" x14ac:dyDescent="0.2">
      <c r="A56" s="144" t="s">
        <v>148</v>
      </c>
      <c r="B56" s="317">
        <v>0.45600000000000002</v>
      </c>
      <c r="C56" s="317">
        <v>0.45800000000000002</v>
      </c>
      <c r="D56" s="317">
        <v>0.45900000000000002</v>
      </c>
      <c r="E56" s="317">
        <v>1E-3</v>
      </c>
      <c r="F56" s="317">
        <v>7.2999999999999995E-2</v>
      </c>
      <c r="G56" s="317">
        <v>7.3999999999999996E-2</v>
      </c>
      <c r="H56" s="317">
        <v>7.3999999999999996E-2</v>
      </c>
      <c r="I56" s="317">
        <v>1E-3</v>
      </c>
      <c r="J56" s="317">
        <v>6.9000000000000006E-2</v>
      </c>
      <c r="K56" s="317">
        <v>6.9000000000000006E-2</v>
      </c>
      <c r="L56" s="317">
        <v>7.0000000000000007E-2</v>
      </c>
      <c r="M56" s="317">
        <v>1E-3</v>
      </c>
      <c r="N56" s="317">
        <v>9.1999999999999998E-2</v>
      </c>
      <c r="O56" s="317">
        <v>9.1999999999999998E-2</v>
      </c>
      <c r="P56" s="317">
        <v>9.4E-2</v>
      </c>
      <c r="Q56" s="317">
        <v>0</v>
      </c>
      <c r="R56" s="317">
        <v>6.7000000000000004E-2</v>
      </c>
      <c r="S56" s="317">
        <v>6.9000000000000006E-2</v>
      </c>
      <c r="T56" s="317">
        <v>6.9000000000000006E-2</v>
      </c>
      <c r="U56" s="317">
        <v>0</v>
      </c>
      <c r="V56" s="317">
        <v>0</v>
      </c>
      <c r="W56" s="317">
        <v>8.0000000000000002E-3</v>
      </c>
      <c r="X56" s="317">
        <v>1.7000000000000001E-2</v>
      </c>
      <c r="Y56" s="317">
        <v>0</v>
      </c>
      <c r="Z56" s="317">
        <v>1.7999999999999999E-2</v>
      </c>
      <c r="AA56" s="317">
        <v>2.5999999999999999E-2</v>
      </c>
      <c r="AB56" s="317">
        <v>2.5999999999999999E-2</v>
      </c>
      <c r="AC56" s="317">
        <v>5.0000000000000001E-3</v>
      </c>
      <c r="AD56" s="317">
        <v>7.0000000000000001E-3</v>
      </c>
      <c r="AE56" s="317">
        <v>4.2000000000000003E-2</v>
      </c>
      <c r="AF56" s="317">
        <v>4.4999999999999998E-2</v>
      </c>
      <c r="AG56" s="317">
        <v>2E-3</v>
      </c>
      <c r="AH56" s="317">
        <v>4.0000000000000001E-3</v>
      </c>
      <c r="AI56" s="317">
        <v>6.0000000000000001E-3</v>
      </c>
      <c r="AJ56" s="317">
        <v>6.0000000000000001E-3</v>
      </c>
      <c r="AK56" s="317">
        <v>0</v>
      </c>
      <c r="AL56" s="317">
        <v>5.3999999999999999E-2</v>
      </c>
      <c r="AM56" s="317">
        <v>5.3999999999999999E-2</v>
      </c>
      <c r="AN56" s="317">
        <v>0.06</v>
      </c>
      <c r="AO56" s="317">
        <v>3.0000000000000001E-3</v>
      </c>
      <c r="AP56" s="317">
        <v>3.0000000000000001E-3</v>
      </c>
    </row>
    <row r="57" spans="1:42" ht="15.75" customHeight="1" x14ac:dyDescent="0.2">
      <c r="A57" s="264" t="s">
        <v>147</v>
      </c>
      <c r="B57" s="186">
        <v>0.96099999999999997</v>
      </c>
      <c r="C57" s="186">
        <v>1.4790000000000001</v>
      </c>
      <c r="D57" s="186">
        <v>2.1269999999999998</v>
      </c>
      <c r="E57" s="186">
        <v>0.5</v>
      </c>
      <c r="F57" s="186">
        <v>0.99</v>
      </c>
      <c r="G57" s="186">
        <v>1.5289999999999999</v>
      </c>
      <c r="H57" s="186">
        <v>2.448</v>
      </c>
      <c r="I57" s="186">
        <v>0.63200000000000001</v>
      </c>
      <c r="J57" s="186">
        <v>1.1950000000000001</v>
      </c>
      <c r="K57" s="186">
        <v>1.873</v>
      </c>
      <c r="L57" s="186">
        <v>2.5470000000000002</v>
      </c>
      <c r="M57" s="186">
        <v>0.48099999999999998</v>
      </c>
      <c r="N57" s="186">
        <v>1.177</v>
      </c>
      <c r="O57" s="186">
        <v>1.7769999999999999</v>
      </c>
      <c r="P57" s="186">
        <v>2.5499999999999998</v>
      </c>
      <c r="Q57" s="186">
        <v>0.71699999999999997</v>
      </c>
      <c r="R57" s="186">
        <v>1.444</v>
      </c>
      <c r="S57" s="186">
        <v>2.2309999999999999</v>
      </c>
      <c r="T57" s="186">
        <v>1.016</v>
      </c>
      <c r="U57" s="186">
        <v>0.84</v>
      </c>
      <c r="V57" s="186">
        <v>1.796</v>
      </c>
      <c r="W57" s="186">
        <v>2.94</v>
      </c>
      <c r="X57" s="186">
        <v>4.2110000000000003</v>
      </c>
      <c r="Y57" s="186">
        <v>1.3859999999999999</v>
      </c>
      <c r="Z57" s="186">
        <v>2.722</v>
      </c>
      <c r="AA57" s="186">
        <v>4.2969999999999997</v>
      </c>
      <c r="AB57" s="186">
        <v>6.0049999999999999</v>
      </c>
      <c r="AC57" s="186">
        <v>1.282</v>
      </c>
      <c r="AD57" s="186">
        <v>2.7509999999999999</v>
      </c>
      <c r="AE57" s="186">
        <v>4.1420000000000003</v>
      </c>
      <c r="AF57" s="186">
        <v>5.6130000000000004</v>
      </c>
      <c r="AG57" s="186">
        <v>1.415</v>
      </c>
      <c r="AH57" s="186">
        <v>2.6379999999999999</v>
      </c>
      <c r="AI57" s="186">
        <v>3.8370000000000002</v>
      </c>
      <c r="AJ57" s="186">
        <v>5.3390000000000004</v>
      </c>
      <c r="AK57" s="186">
        <v>1.2589999999999999</v>
      </c>
      <c r="AL57" s="186">
        <v>2.7970000000000002</v>
      </c>
      <c r="AM57" s="186">
        <v>6.5359999999999996</v>
      </c>
      <c r="AN57" s="186">
        <v>8.1319999999999997</v>
      </c>
      <c r="AO57" s="186">
        <v>0.78100000000000003</v>
      </c>
      <c r="AP57" s="186">
        <v>1.7689999999999999</v>
      </c>
    </row>
    <row r="58" spans="1:42" ht="15.75" customHeight="1" x14ac:dyDescent="0.2">
      <c r="A58" s="264" t="s">
        <v>339</v>
      </c>
      <c r="B58" s="186">
        <v>0.39700000000000002</v>
      </c>
      <c r="C58" s="186">
        <v>-1.7729999999999999</v>
      </c>
      <c r="D58" s="186">
        <v>-2.62</v>
      </c>
      <c r="E58" s="186">
        <v>-0.77</v>
      </c>
      <c r="F58" s="186">
        <v>-1.5009999999999999</v>
      </c>
      <c r="G58" s="186">
        <v>-2.137</v>
      </c>
      <c r="H58" s="186">
        <v>-3.8450000000000002</v>
      </c>
      <c r="I58" s="186">
        <v>8.1210000000000004</v>
      </c>
      <c r="J58" s="186">
        <v>7.6550000000000002</v>
      </c>
      <c r="K58" s="186">
        <v>7.4210000000000003</v>
      </c>
      <c r="L58" s="186">
        <v>7.0209999999999999</v>
      </c>
      <c r="M58" s="186">
        <v>-0.33600000000000002</v>
      </c>
      <c r="N58" s="186">
        <v>-0.76200000000000001</v>
      </c>
      <c r="O58" s="186">
        <v>-1.1599999999999999</v>
      </c>
      <c r="P58" s="186">
        <v>-1.4810000000000001</v>
      </c>
      <c r="Q58" s="186">
        <v>-0.19600000000000001</v>
      </c>
      <c r="R58" s="186">
        <v>-0.51600000000000001</v>
      </c>
      <c r="S58" s="186">
        <v>-0.84299999999999997</v>
      </c>
      <c r="T58" s="186">
        <v>-1.583</v>
      </c>
      <c r="U58" s="186">
        <v>-0.44800000000000001</v>
      </c>
      <c r="V58" s="186">
        <v>-0.76300000000000001</v>
      </c>
      <c r="W58" s="186">
        <v>-1.3</v>
      </c>
      <c r="X58" s="186">
        <v>-2.0089999999999999</v>
      </c>
      <c r="Y58" s="186">
        <v>0.69399999999999995</v>
      </c>
      <c r="Z58" s="186">
        <v>-3.3000000000000002E-2</v>
      </c>
      <c r="AA58" s="186">
        <v>-0.497</v>
      </c>
      <c r="AB58" s="186">
        <v>-1.0920000000000001</v>
      </c>
      <c r="AC58" s="186">
        <v>-0.53</v>
      </c>
      <c r="AD58" s="186">
        <v>-1.075</v>
      </c>
      <c r="AE58" s="186">
        <v>-2.0640000000000001</v>
      </c>
      <c r="AF58" s="186">
        <v>-2.6920000000000002</v>
      </c>
      <c r="AG58" s="186">
        <v>-0.43</v>
      </c>
      <c r="AH58" s="186">
        <v>-1.048</v>
      </c>
      <c r="AI58" s="186">
        <v>-1.58</v>
      </c>
      <c r="AJ58" s="186">
        <v>-1.4410000000000001</v>
      </c>
      <c r="AK58" s="186">
        <v>-0.40899999999999997</v>
      </c>
      <c r="AL58" s="186">
        <v>-1.05</v>
      </c>
      <c r="AM58" s="186">
        <v>-1.4</v>
      </c>
      <c r="AN58" s="186">
        <v>-1.712</v>
      </c>
      <c r="AO58" s="186">
        <v>-1.0229999999999999</v>
      </c>
      <c r="AP58" s="186">
        <v>-1.625</v>
      </c>
    </row>
    <row r="59" spans="1:42" ht="15.75" customHeight="1" x14ac:dyDescent="0.2">
      <c r="A59" s="123" t="s">
        <v>340</v>
      </c>
      <c r="B59" s="188">
        <v>28.91</v>
      </c>
      <c r="C59" s="188">
        <v>43.581000000000003</v>
      </c>
      <c r="D59" s="188">
        <v>58.624000000000002</v>
      </c>
      <c r="E59" s="188">
        <v>14.871</v>
      </c>
      <c r="F59" s="188">
        <v>30.097999999999999</v>
      </c>
      <c r="G59" s="188">
        <v>47.417000000000002</v>
      </c>
      <c r="H59" s="188">
        <v>62.511000000000003</v>
      </c>
      <c r="I59" s="188">
        <v>24.4</v>
      </c>
      <c r="J59" s="188">
        <v>39.871000000000002</v>
      </c>
      <c r="K59" s="188">
        <v>56.298999999999999</v>
      </c>
      <c r="L59" s="188">
        <v>72.753</v>
      </c>
      <c r="M59" s="188">
        <v>16.12</v>
      </c>
      <c r="N59" s="188">
        <v>32.167000000000002</v>
      </c>
      <c r="O59" s="188">
        <v>48.448999999999998</v>
      </c>
      <c r="P59" s="188">
        <v>65.150999999999996</v>
      </c>
      <c r="Q59" s="188">
        <v>16.114000000000001</v>
      </c>
      <c r="R59" s="188">
        <v>31.863</v>
      </c>
      <c r="S59" s="188">
        <v>48.350999999999999</v>
      </c>
      <c r="T59" s="188">
        <v>62.658000000000001</v>
      </c>
      <c r="U59" s="188">
        <v>16.059000000000001</v>
      </c>
      <c r="V59" s="188">
        <v>33.104999999999997</v>
      </c>
      <c r="W59" s="188">
        <v>50.323999999999998</v>
      </c>
      <c r="X59" s="188">
        <v>68.429000000000002</v>
      </c>
      <c r="Y59" s="188">
        <v>18.631</v>
      </c>
      <c r="Z59" s="188">
        <v>36.212000000000003</v>
      </c>
      <c r="AA59" s="188">
        <v>54.941000000000003</v>
      </c>
      <c r="AB59" s="188">
        <v>75.88</v>
      </c>
      <c r="AC59" s="188">
        <v>20.815999999999999</v>
      </c>
      <c r="AD59" s="188">
        <v>42.1</v>
      </c>
      <c r="AE59" s="188">
        <v>63.616999999999997</v>
      </c>
      <c r="AF59" s="188">
        <v>86.603999999999999</v>
      </c>
      <c r="AG59" s="188">
        <v>25</v>
      </c>
      <c r="AH59" s="188">
        <v>50.61</v>
      </c>
      <c r="AI59" s="188">
        <v>75.688999999999993</v>
      </c>
      <c r="AJ59" s="188">
        <v>101.923</v>
      </c>
      <c r="AK59" s="188">
        <v>25.649000000000001</v>
      </c>
      <c r="AL59" s="188">
        <v>52.427</v>
      </c>
      <c r="AM59" s="188">
        <v>81.878</v>
      </c>
      <c r="AN59" s="188">
        <v>111.19</v>
      </c>
      <c r="AO59" s="188">
        <v>25.306000000000001</v>
      </c>
      <c r="AP59" s="188">
        <v>51.741</v>
      </c>
    </row>
    <row r="60" spans="1:42" ht="15.75" customHeight="1" x14ac:dyDescent="0.2">
      <c r="A60" s="264" t="s">
        <v>220</v>
      </c>
      <c r="B60" s="111">
        <v>-6.04</v>
      </c>
      <c r="C60" s="111">
        <v>-9.0489999999999995</v>
      </c>
      <c r="D60" s="111">
        <v>-12.084</v>
      </c>
      <c r="E60" s="111">
        <v>-2.7869999999999999</v>
      </c>
      <c r="F60" s="111">
        <v>-5.9569999999999999</v>
      </c>
      <c r="G60" s="111">
        <v>-9.3420000000000005</v>
      </c>
      <c r="H60" s="111">
        <v>-12.37</v>
      </c>
      <c r="I60" s="111">
        <v>-3.23</v>
      </c>
      <c r="J60" s="111">
        <v>-6.4539999999999997</v>
      </c>
      <c r="K60" s="111">
        <v>-9.7870000000000008</v>
      </c>
      <c r="L60" s="186">
        <v>-12.975</v>
      </c>
      <c r="M60" s="111">
        <v>-3.4159999999999999</v>
      </c>
      <c r="N60" s="111">
        <v>-6.82</v>
      </c>
      <c r="O60" s="111">
        <v>-10.295999999999999</v>
      </c>
      <c r="P60" s="111">
        <v>-13.765000000000001</v>
      </c>
      <c r="Q60" s="111">
        <v>-3.5579999999999998</v>
      </c>
      <c r="R60" s="111">
        <v>-6.9710000000000001</v>
      </c>
      <c r="S60" s="111">
        <v>-10.342000000000001</v>
      </c>
      <c r="T60" s="111">
        <v>-13.682</v>
      </c>
      <c r="U60" s="111">
        <v>-3.6110000000000002</v>
      </c>
      <c r="V60" s="111">
        <v>-7.34</v>
      </c>
      <c r="W60" s="111">
        <v>-11.019</v>
      </c>
      <c r="X60" s="111">
        <v>-14.534000000000001</v>
      </c>
      <c r="Y60" s="111">
        <v>-3.77</v>
      </c>
      <c r="Z60" s="111">
        <v>-7.7590000000000003</v>
      </c>
      <c r="AA60" s="111">
        <v>-11.84</v>
      </c>
      <c r="AB60" s="111">
        <v>-16.021000000000001</v>
      </c>
      <c r="AC60" s="111">
        <v>-4.4249999999999998</v>
      </c>
      <c r="AD60" s="111">
        <v>-9.39</v>
      </c>
      <c r="AE60" s="111">
        <v>-14.214</v>
      </c>
      <c r="AF60" s="111">
        <v>-19.363</v>
      </c>
      <c r="AG60" s="111">
        <v>-5.0030000000000001</v>
      </c>
      <c r="AH60" s="111">
        <v>-10.167999999999999</v>
      </c>
      <c r="AI60" s="111">
        <v>-15.358000000000001</v>
      </c>
      <c r="AJ60" s="111">
        <v>-20.771000000000001</v>
      </c>
      <c r="AK60" s="111">
        <v>-5.4640000000000004</v>
      </c>
      <c r="AL60" s="111">
        <v>-11.115</v>
      </c>
      <c r="AM60" s="111">
        <v>-16.765999999999998</v>
      </c>
      <c r="AN60" s="111">
        <v>-22.823</v>
      </c>
      <c r="AO60" s="111">
        <v>-5.9349999999999996</v>
      </c>
      <c r="AP60" s="111">
        <v>-11.893000000000001</v>
      </c>
    </row>
    <row r="61" spans="1:42" ht="15.75" customHeight="1" x14ac:dyDescent="0.2">
      <c r="A61" s="264" t="s">
        <v>219</v>
      </c>
      <c r="B61" s="111">
        <v>-3.6579999999999999</v>
      </c>
      <c r="C61" s="111">
        <v>-5.4809999999999999</v>
      </c>
      <c r="D61" s="111">
        <v>-7.5149999999999997</v>
      </c>
      <c r="E61" s="111">
        <v>-1.8520000000000001</v>
      </c>
      <c r="F61" s="111">
        <v>-3.82</v>
      </c>
      <c r="G61" s="111">
        <v>-5.8010000000000002</v>
      </c>
      <c r="H61" s="111">
        <v>-8</v>
      </c>
      <c r="I61" s="111">
        <v>-1.998</v>
      </c>
      <c r="J61" s="111">
        <v>-4.1390000000000002</v>
      </c>
      <c r="K61" s="111">
        <v>-6.3730000000000002</v>
      </c>
      <c r="L61" s="186">
        <v>-8.8780000000000001</v>
      </c>
      <c r="M61" s="111">
        <v>-2.3319999999999999</v>
      </c>
      <c r="N61" s="111">
        <v>-4.55</v>
      </c>
      <c r="O61" s="111">
        <v>-6.6689999999999996</v>
      </c>
      <c r="P61" s="111">
        <v>-9.3290000000000006</v>
      </c>
      <c r="Q61" s="111">
        <v>-2.0750000000000002</v>
      </c>
      <c r="R61" s="111">
        <v>-4.0519999999999996</v>
      </c>
      <c r="S61" s="111">
        <v>-6.18</v>
      </c>
      <c r="T61" s="111">
        <v>-8.6080000000000005</v>
      </c>
      <c r="U61" s="111">
        <v>-2.327</v>
      </c>
      <c r="V61" s="111">
        <v>-4.6100000000000003</v>
      </c>
      <c r="W61" s="111">
        <v>-6.827</v>
      </c>
      <c r="X61" s="111">
        <v>-9.234</v>
      </c>
      <c r="Y61" s="111">
        <v>-2.3220000000000001</v>
      </c>
      <c r="Z61" s="111">
        <v>-4.74</v>
      </c>
      <c r="AA61" s="111">
        <v>-7.468</v>
      </c>
      <c r="AB61" s="111">
        <v>-10.313000000000001</v>
      </c>
      <c r="AC61" s="111">
        <v>-2.3660000000000001</v>
      </c>
      <c r="AD61" s="111">
        <v>-4.9939999999999998</v>
      </c>
      <c r="AE61" s="111">
        <v>-8.0909999999999993</v>
      </c>
      <c r="AF61" s="111">
        <v>-11.654</v>
      </c>
      <c r="AG61" s="111">
        <v>-2.9180000000000001</v>
      </c>
      <c r="AH61" s="111">
        <v>-5.7770000000000001</v>
      </c>
      <c r="AI61" s="111">
        <v>-9.875</v>
      </c>
      <c r="AJ61" s="111">
        <v>-13.194000000000001</v>
      </c>
      <c r="AK61" s="111">
        <v>-3.29</v>
      </c>
      <c r="AL61" s="111">
        <v>-7.0270000000000001</v>
      </c>
      <c r="AM61" s="111">
        <v>-10.5</v>
      </c>
      <c r="AN61" s="111">
        <v>-14.311</v>
      </c>
      <c r="AO61" s="111">
        <v>-3.387</v>
      </c>
      <c r="AP61" s="111">
        <v>-7.056</v>
      </c>
    </row>
    <row r="62" spans="1:42" ht="15.75" customHeight="1" x14ac:dyDescent="0.2">
      <c r="A62" s="264" t="s">
        <v>146</v>
      </c>
      <c r="B62" s="111">
        <v>-1.2889999999999999</v>
      </c>
      <c r="C62" s="111">
        <v>-1.9419999999999999</v>
      </c>
      <c r="D62" s="111">
        <v>-2.6509999999999998</v>
      </c>
      <c r="E62" s="111">
        <v>-0.754</v>
      </c>
      <c r="F62" s="111">
        <v>-1.496</v>
      </c>
      <c r="G62" s="111">
        <v>-2.2559999999999998</v>
      </c>
      <c r="H62" s="111">
        <v>-3.0110000000000001</v>
      </c>
      <c r="I62" s="111">
        <v>-0.77500000000000002</v>
      </c>
      <c r="J62" s="111">
        <v>-1.5589999999999999</v>
      </c>
      <c r="K62" s="111">
        <v>-2.3519999999999999</v>
      </c>
      <c r="L62" s="186">
        <v>-3.1960000000000002</v>
      </c>
      <c r="M62" s="111">
        <v>-1.0820000000000001</v>
      </c>
      <c r="N62" s="111">
        <v>-1.992</v>
      </c>
      <c r="O62" s="111">
        <v>-2.851</v>
      </c>
      <c r="P62" s="111">
        <v>-3.7450000000000001</v>
      </c>
      <c r="Q62" s="111">
        <v>-1.06</v>
      </c>
      <c r="R62" s="111">
        <v>-2.0609999999999999</v>
      </c>
      <c r="S62" s="111">
        <v>-3.056</v>
      </c>
      <c r="T62" s="111">
        <v>-4.2069999999999999</v>
      </c>
      <c r="U62" s="111">
        <v>-1.145</v>
      </c>
      <c r="V62" s="111">
        <v>-2.3090000000000002</v>
      </c>
      <c r="W62" s="111">
        <v>-3.5569999999999999</v>
      </c>
      <c r="X62" s="111">
        <v>-4.851</v>
      </c>
      <c r="Y62" s="111">
        <v>-1.3540000000000001</v>
      </c>
      <c r="Z62" s="111">
        <v>-2.6920000000000002</v>
      </c>
      <c r="AA62" s="111">
        <v>-4.0430000000000001</v>
      </c>
      <c r="AB62" s="111">
        <v>-5.444</v>
      </c>
      <c r="AC62" s="111">
        <v>-1.294</v>
      </c>
      <c r="AD62" s="111">
        <v>-2.6619999999999999</v>
      </c>
      <c r="AE62" s="111">
        <v>-4.0069999999999997</v>
      </c>
      <c r="AF62" s="111">
        <v>-5.399</v>
      </c>
      <c r="AG62" s="111">
        <v>-1.2789999999999999</v>
      </c>
      <c r="AH62" s="111">
        <v>-2.5670000000000002</v>
      </c>
      <c r="AI62" s="111">
        <v>-3.9369999999999998</v>
      </c>
      <c r="AJ62" s="111">
        <v>-5.34</v>
      </c>
      <c r="AK62" s="111">
        <v>-1.427</v>
      </c>
      <c r="AL62" s="111">
        <v>-2.786</v>
      </c>
      <c r="AM62" s="111">
        <v>-4.1440000000000001</v>
      </c>
      <c r="AN62" s="111">
        <v>-5.6310000000000002</v>
      </c>
      <c r="AO62" s="111">
        <v>-1.64</v>
      </c>
      <c r="AP62" s="111">
        <v>-3.1789999999999998</v>
      </c>
    </row>
    <row r="63" spans="1:42" ht="15.75" customHeight="1" x14ac:dyDescent="0.2">
      <c r="A63" s="123" t="s">
        <v>341</v>
      </c>
      <c r="B63" s="188">
        <v>-10.987</v>
      </c>
      <c r="C63" s="188">
        <v>-16.472000000000001</v>
      </c>
      <c r="D63" s="188">
        <v>-22.25</v>
      </c>
      <c r="E63" s="188">
        <v>-5.3929999999999998</v>
      </c>
      <c r="F63" s="188">
        <v>-11.273</v>
      </c>
      <c r="G63" s="188">
        <v>-17.399000000000001</v>
      </c>
      <c r="H63" s="188">
        <v>-23.381</v>
      </c>
      <c r="I63" s="188">
        <v>-6.0030000000000001</v>
      </c>
      <c r="J63" s="188">
        <v>-12.151999999999999</v>
      </c>
      <c r="K63" s="188">
        <v>-18.512</v>
      </c>
      <c r="L63" s="188">
        <v>-25.048999999999999</v>
      </c>
      <c r="M63" s="188">
        <v>-6.83</v>
      </c>
      <c r="N63" s="188">
        <v>-13.362</v>
      </c>
      <c r="O63" s="188">
        <v>-19.815999999999999</v>
      </c>
      <c r="P63" s="188">
        <v>-26.838999999999999</v>
      </c>
      <c r="Q63" s="188">
        <v>-6.6929999999999996</v>
      </c>
      <c r="R63" s="188">
        <v>-13.084</v>
      </c>
      <c r="S63" s="188">
        <v>-19.577999999999999</v>
      </c>
      <c r="T63" s="188">
        <v>-26.497</v>
      </c>
      <c r="U63" s="188">
        <v>-7.0830000000000002</v>
      </c>
      <c r="V63" s="188">
        <v>-14.259</v>
      </c>
      <c r="W63" s="188">
        <v>-21.402999999999999</v>
      </c>
      <c r="X63" s="188">
        <v>-28.619</v>
      </c>
      <c r="Y63" s="188">
        <v>-7.4459999999999997</v>
      </c>
      <c r="Z63" s="188">
        <v>-15.191000000000001</v>
      </c>
      <c r="AA63" s="188">
        <v>-23.350999999999999</v>
      </c>
      <c r="AB63" s="188">
        <v>-31.777999999999999</v>
      </c>
      <c r="AC63" s="188">
        <v>-8.0850000000000009</v>
      </c>
      <c r="AD63" s="188">
        <v>-17.045999999999999</v>
      </c>
      <c r="AE63" s="188">
        <v>-26.312000000000001</v>
      </c>
      <c r="AF63" s="188">
        <v>-36.415999999999997</v>
      </c>
      <c r="AG63" s="188">
        <v>-9.1999999999999993</v>
      </c>
      <c r="AH63" s="188">
        <v>-18.512</v>
      </c>
      <c r="AI63" s="188">
        <v>-29.17</v>
      </c>
      <c r="AJ63" s="188">
        <v>-39.305</v>
      </c>
      <c r="AK63" s="188">
        <v>-10.180999999999999</v>
      </c>
      <c r="AL63" s="188">
        <v>-20.928000000000001</v>
      </c>
      <c r="AM63" s="188">
        <v>-31.41</v>
      </c>
      <c r="AN63" s="188">
        <v>-42.765000000000001</v>
      </c>
      <c r="AO63" s="188">
        <v>-10.962</v>
      </c>
      <c r="AP63" s="188">
        <v>-22.128</v>
      </c>
    </row>
    <row r="64" spans="1:42" ht="15.75" customHeight="1" x14ac:dyDescent="0.2">
      <c r="A64" s="265" t="s">
        <v>342</v>
      </c>
      <c r="B64" s="133">
        <v>17.922999999999998</v>
      </c>
      <c r="C64" s="133">
        <v>27.109000000000002</v>
      </c>
      <c r="D64" s="133">
        <v>36.374000000000002</v>
      </c>
      <c r="E64" s="133">
        <v>9.4779999999999998</v>
      </c>
      <c r="F64" s="133">
        <v>18.824999999999999</v>
      </c>
      <c r="G64" s="133">
        <v>30.018000000000001</v>
      </c>
      <c r="H64" s="133">
        <v>39.130000000000003</v>
      </c>
      <c r="I64" s="133">
        <v>18.396999999999998</v>
      </c>
      <c r="J64" s="133">
        <v>27.719000000000001</v>
      </c>
      <c r="K64" s="133">
        <v>37.786999999999999</v>
      </c>
      <c r="L64" s="133">
        <v>47.704000000000001</v>
      </c>
      <c r="M64" s="133">
        <v>9.2899999999999991</v>
      </c>
      <c r="N64" s="133">
        <v>18.805</v>
      </c>
      <c r="O64" s="133">
        <v>28.632999999999999</v>
      </c>
      <c r="P64" s="133">
        <v>38.311999999999998</v>
      </c>
      <c r="Q64" s="133">
        <v>9.4209999999999994</v>
      </c>
      <c r="R64" s="133">
        <v>18.779</v>
      </c>
      <c r="S64" s="133">
        <v>28.773</v>
      </c>
      <c r="T64" s="133">
        <v>36.161000000000001</v>
      </c>
      <c r="U64" s="133">
        <v>8.9760000000000009</v>
      </c>
      <c r="V64" s="133">
        <v>18.846</v>
      </c>
      <c r="W64" s="133">
        <v>28.920999999999999</v>
      </c>
      <c r="X64" s="133">
        <v>39.81</v>
      </c>
      <c r="Y64" s="133">
        <v>11.185</v>
      </c>
      <c r="Z64" s="133">
        <v>21.021000000000001</v>
      </c>
      <c r="AA64" s="133">
        <v>31.59</v>
      </c>
      <c r="AB64" s="133">
        <v>44.101999999999997</v>
      </c>
      <c r="AC64" s="133">
        <v>12.731</v>
      </c>
      <c r="AD64" s="133">
        <v>25.053999999999998</v>
      </c>
      <c r="AE64" s="133">
        <v>37.305</v>
      </c>
      <c r="AF64" s="133">
        <v>50.188000000000002</v>
      </c>
      <c r="AG64" s="133">
        <v>15.8</v>
      </c>
      <c r="AH64" s="133">
        <v>32.097999999999999</v>
      </c>
      <c r="AI64" s="133">
        <v>46.518999999999998</v>
      </c>
      <c r="AJ64" s="133">
        <v>62.618000000000002</v>
      </c>
      <c r="AK64" s="133">
        <v>15.468</v>
      </c>
      <c r="AL64" s="133">
        <v>31.498999999999999</v>
      </c>
      <c r="AM64" s="133">
        <v>50.468000000000004</v>
      </c>
      <c r="AN64" s="133">
        <v>68.424999999999997</v>
      </c>
      <c r="AO64" s="133">
        <v>14.343999999999999</v>
      </c>
      <c r="AP64" s="133">
        <v>29.613</v>
      </c>
    </row>
    <row r="65" spans="1:42" ht="15.75" customHeight="1" x14ac:dyDescent="0.2">
      <c r="A65" s="264" t="s">
        <v>145</v>
      </c>
      <c r="B65" s="111">
        <v>-2.3010000000000002</v>
      </c>
      <c r="C65" s="111">
        <v>-4.0119999999999996</v>
      </c>
      <c r="D65" s="111">
        <v>-5.2039999999999997</v>
      </c>
      <c r="E65" s="111">
        <v>5.9340000000000002</v>
      </c>
      <c r="F65" s="111">
        <v>4.2149999999999999</v>
      </c>
      <c r="G65" s="111">
        <v>9.093</v>
      </c>
      <c r="H65" s="111">
        <v>3.1869999999999998</v>
      </c>
      <c r="I65" s="111">
        <v>0.28499999999999998</v>
      </c>
      <c r="J65" s="111">
        <v>-2.556</v>
      </c>
      <c r="K65" s="111">
        <v>-0.66900000000000004</v>
      </c>
      <c r="L65" s="186">
        <v>-6.1180000000000003</v>
      </c>
      <c r="M65" s="111">
        <v>-0.94199999999999995</v>
      </c>
      <c r="N65" s="111">
        <v>-3.2519999999999998</v>
      </c>
      <c r="O65" s="111">
        <v>-1.0900000000000001</v>
      </c>
      <c r="P65" s="111">
        <v>-1.851</v>
      </c>
      <c r="Q65" s="111">
        <v>-4.0259999999999998</v>
      </c>
      <c r="R65" s="111">
        <v>-5.7889999999999997</v>
      </c>
      <c r="S65" s="111">
        <v>-11.675000000000001</v>
      </c>
      <c r="T65" s="111">
        <v>-15.161</v>
      </c>
      <c r="U65" s="186">
        <v>2.0270000000000001</v>
      </c>
      <c r="V65" s="186">
        <v>6.3170000000000002</v>
      </c>
      <c r="W65" s="186">
        <v>4.5570000000000004</v>
      </c>
      <c r="X65" s="186">
        <v>3.7029999999999998</v>
      </c>
      <c r="Y65" s="186">
        <v>0.91</v>
      </c>
      <c r="Z65" s="186">
        <v>2.806</v>
      </c>
      <c r="AA65" s="186">
        <v>1.7749999999999999</v>
      </c>
      <c r="AB65" s="186">
        <v>-2.4620000000000002</v>
      </c>
      <c r="AC65" s="186">
        <v>3.0129999999999999</v>
      </c>
      <c r="AD65" s="186">
        <v>2.4809999999999999</v>
      </c>
      <c r="AE65" s="186">
        <v>0.57299999999999995</v>
      </c>
      <c r="AF65" s="186">
        <v>-0.871</v>
      </c>
      <c r="AG65" s="186">
        <v>0.109</v>
      </c>
      <c r="AH65" s="186">
        <v>9.3369999999999997</v>
      </c>
      <c r="AI65" s="186">
        <v>12.45</v>
      </c>
      <c r="AJ65" s="186">
        <v>15.051</v>
      </c>
      <c r="AK65" s="186">
        <v>-0.85799999999999998</v>
      </c>
      <c r="AL65" s="186">
        <v>6.6210000000000004</v>
      </c>
      <c r="AM65" s="186">
        <v>5.4950000000000001</v>
      </c>
      <c r="AN65" s="186">
        <v>1.5549999999999999</v>
      </c>
      <c r="AO65" s="186">
        <v>-1.899</v>
      </c>
      <c r="AP65" s="186">
        <v>2.2490000000000001</v>
      </c>
    </row>
    <row r="66" spans="1:42" ht="15.75" customHeight="1" x14ac:dyDescent="0.2">
      <c r="A66" s="264" t="s">
        <v>144</v>
      </c>
      <c r="B66" s="111">
        <v>-3.2549999999999999</v>
      </c>
      <c r="C66" s="111">
        <v>-3.2759999999999998</v>
      </c>
      <c r="D66" s="111">
        <v>-3.5430000000000001</v>
      </c>
      <c r="E66" s="111">
        <v>-4.1000000000000002E-2</v>
      </c>
      <c r="F66" s="111">
        <v>-6.0999999999999999E-2</v>
      </c>
      <c r="G66" s="111">
        <v>2.54</v>
      </c>
      <c r="H66" s="111">
        <v>2.294</v>
      </c>
      <c r="I66" s="111">
        <v>-7.6999999999999999E-2</v>
      </c>
      <c r="J66" s="111">
        <v>-0.313</v>
      </c>
      <c r="K66" s="111">
        <v>-0.34799999999999998</v>
      </c>
      <c r="L66" s="186">
        <v>-0.67800000000000005</v>
      </c>
      <c r="M66" s="111">
        <v>-4.0000000000000001E-3</v>
      </c>
      <c r="N66" s="111">
        <v>-4.0000000000000001E-3</v>
      </c>
      <c r="O66" s="111">
        <v>-0.372</v>
      </c>
      <c r="P66" s="111">
        <v>-0.373</v>
      </c>
      <c r="Q66" s="111">
        <v>-1E-3</v>
      </c>
      <c r="R66" s="111">
        <v>-1E-3</v>
      </c>
      <c r="S66" s="111">
        <v>-0.21</v>
      </c>
      <c r="T66" s="111">
        <v>-0.21199999999999999</v>
      </c>
      <c r="U66" s="186">
        <v>-0.192</v>
      </c>
      <c r="V66" s="186">
        <v>-0.192</v>
      </c>
      <c r="W66" s="186">
        <v>-0.29299999999999998</v>
      </c>
      <c r="X66" s="186">
        <v>-0.45900000000000002</v>
      </c>
      <c r="Y66" s="186">
        <v>6.7000000000000004E-2</v>
      </c>
      <c r="Z66" s="186">
        <v>6.5000000000000002E-2</v>
      </c>
      <c r="AA66" s="186">
        <v>2.8000000000000001E-2</v>
      </c>
      <c r="AB66" s="186">
        <v>2.8000000000000001E-2</v>
      </c>
      <c r="AC66" s="186">
        <v>0</v>
      </c>
      <c r="AD66" s="186">
        <v>-0.27500000000000002</v>
      </c>
      <c r="AE66" s="186">
        <v>-0.27500000000000002</v>
      </c>
      <c r="AF66" s="186">
        <v>0.11</v>
      </c>
      <c r="AG66" s="186">
        <v>0</v>
      </c>
      <c r="AH66" s="186">
        <v>0.11600000000000001</v>
      </c>
      <c r="AI66" s="186">
        <v>0.38900000000000001</v>
      </c>
      <c r="AJ66" s="186">
        <v>5.8999999999999997E-2</v>
      </c>
      <c r="AK66" s="186">
        <v>0</v>
      </c>
      <c r="AL66" s="186">
        <v>0</v>
      </c>
      <c r="AM66" s="186">
        <v>0</v>
      </c>
      <c r="AN66" s="186">
        <v>0.15</v>
      </c>
      <c r="AO66" s="186">
        <v>2E-3</v>
      </c>
      <c r="AP66" s="186">
        <v>2E-3</v>
      </c>
    </row>
    <row r="67" spans="1:42" ht="15.75" customHeight="1" x14ac:dyDescent="0.2">
      <c r="A67" s="265" t="s">
        <v>344</v>
      </c>
      <c r="B67" s="133">
        <v>12.367000000000001</v>
      </c>
      <c r="C67" s="133">
        <v>19.821000000000002</v>
      </c>
      <c r="D67" s="133">
        <v>27.626999999999999</v>
      </c>
      <c r="E67" s="133">
        <v>15.371</v>
      </c>
      <c r="F67" s="133">
        <v>22.978999999999999</v>
      </c>
      <c r="G67" s="133">
        <v>41.651000000000003</v>
      </c>
      <c r="H67" s="133">
        <v>44.610999999999997</v>
      </c>
      <c r="I67" s="133">
        <v>18.605</v>
      </c>
      <c r="J67" s="133">
        <v>24.85</v>
      </c>
      <c r="K67" s="133">
        <v>36.770000000000003</v>
      </c>
      <c r="L67" s="133">
        <v>40.908000000000001</v>
      </c>
      <c r="M67" s="133">
        <v>8.3439999999999994</v>
      </c>
      <c r="N67" s="133">
        <v>15.548999999999999</v>
      </c>
      <c r="O67" s="133">
        <v>27.170999999999999</v>
      </c>
      <c r="P67" s="133">
        <v>36.088000000000001</v>
      </c>
      <c r="Q67" s="133">
        <v>5.3940000000000001</v>
      </c>
      <c r="R67" s="133">
        <v>12.989000000000001</v>
      </c>
      <c r="S67" s="133">
        <v>16.888000000000002</v>
      </c>
      <c r="T67" s="133">
        <v>20.788</v>
      </c>
      <c r="U67" s="133">
        <v>10.811</v>
      </c>
      <c r="V67" s="133">
        <v>24.971</v>
      </c>
      <c r="W67" s="133">
        <v>33.185000000000002</v>
      </c>
      <c r="X67" s="133">
        <v>43.054000000000002</v>
      </c>
      <c r="Y67" s="133">
        <v>12.162000000000001</v>
      </c>
      <c r="Z67" s="133">
        <v>23.891999999999999</v>
      </c>
      <c r="AA67" s="133">
        <v>33.393000000000001</v>
      </c>
      <c r="AB67" s="133">
        <v>41.667999999999999</v>
      </c>
      <c r="AC67" s="133">
        <v>15.744</v>
      </c>
      <c r="AD67" s="133">
        <v>27.26</v>
      </c>
      <c r="AE67" s="133">
        <v>37.603000000000002</v>
      </c>
      <c r="AF67" s="133">
        <v>49.427</v>
      </c>
      <c r="AG67" s="133">
        <v>15.909000000000001</v>
      </c>
      <c r="AH67" s="133">
        <v>41.551000000000002</v>
      </c>
      <c r="AI67" s="133">
        <v>59.357999999999997</v>
      </c>
      <c r="AJ67" s="133">
        <v>77.727999999999994</v>
      </c>
      <c r="AK67" s="133">
        <v>14.61</v>
      </c>
      <c r="AL67" s="133">
        <v>38.119999999999997</v>
      </c>
      <c r="AM67" s="133">
        <v>55.963000000000001</v>
      </c>
      <c r="AN67" s="133">
        <v>70.13</v>
      </c>
      <c r="AO67" s="133">
        <v>12.446999999999999</v>
      </c>
      <c r="AP67" s="133">
        <v>31.864000000000001</v>
      </c>
    </row>
    <row r="68" spans="1:42" ht="15.75" customHeight="1" x14ac:dyDescent="0.2">
      <c r="A68" s="264" t="s">
        <v>345</v>
      </c>
      <c r="B68" s="111">
        <v>-1.194</v>
      </c>
      <c r="C68" s="111">
        <v>-1.9510000000000001</v>
      </c>
      <c r="D68" s="111">
        <v>-2.63</v>
      </c>
      <c r="E68" s="111">
        <v>-1.55</v>
      </c>
      <c r="F68" s="111">
        <v>-2.3029999999999999</v>
      </c>
      <c r="G68" s="111">
        <v>-3.6240000000000001</v>
      </c>
      <c r="H68" s="111">
        <v>-4.6070000000000002</v>
      </c>
      <c r="I68" s="111">
        <v>-1.609</v>
      </c>
      <c r="J68" s="111">
        <v>-2.2349999999999999</v>
      </c>
      <c r="K68" s="111">
        <v>-3.4529999999999998</v>
      </c>
      <c r="L68" s="186">
        <v>-3.84</v>
      </c>
      <c r="M68" s="111">
        <v>-0.84199999999999997</v>
      </c>
      <c r="N68" s="111">
        <v>-1.5580000000000001</v>
      </c>
      <c r="O68" s="111">
        <v>-2.7240000000000002</v>
      </c>
      <c r="P68" s="111">
        <v>-3.2109999999999999</v>
      </c>
      <c r="Q68" s="111">
        <v>-0.54100000000000004</v>
      </c>
      <c r="R68" s="111">
        <v>-1.3029999999999999</v>
      </c>
      <c r="S68" s="111">
        <v>-1.706</v>
      </c>
      <c r="T68" s="111">
        <v>-1.5660000000000001</v>
      </c>
      <c r="U68" s="111">
        <v>-1.0860000000000001</v>
      </c>
      <c r="V68" s="111">
        <v>-2.5209999999999999</v>
      </c>
      <c r="W68" s="111">
        <v>-3.3690000000000002</v>
      </c>
      <c r="X68" s="111">
        <v>-4.0540000000000003</v>
      </c>
      <c r="Y68" s="111">
        <v>-1.212</v>
      </c>
      <c r="Z68" s="111">
        <v>-2.3959999999999999</v>
      </c>
      <c r="AA68" s="111">
        <v>-3.3519999999999999</v>
      </c>
      <c r="AB68" s="111">
        <v>-3.794</v>
      </c>
      <c r="AC68" s="111">
        <v>-1.569</v>
      </c>
      <c r="AD68" s="111">
        <v>-2.7130000000000001</v>
      </c>
      <c r="AE68" s="111">
        <v>-4.008</v>
      </c>
      <c r="AF68" s="111">
        <v>-4.91</v>
      </c>
      <c r="AG68" s="111">
        <v>-1.5740000000000001</v>
      </c>
      <c r="AH68" s="111">
        <v>-4.1289999999999996</v>
      </c>
      <c r="AI68" s="111">
        <v>-5.9039999999999999</v>
      </c>
      <c r="AJ68" s="111">
        <v>-9.89</v>
      </c>
      <c r="AK68" s="111">
        <v>-1.8420000000000001</v>
      </c>
      <c r="AL68" s="111">
        <v>-4.58</v>
      </c>
      <c r="AM68" s="111">
        <v>-6.7380000000000004</v>
      </c>
      <c r="AN68" s="111">
        <v>-8.6170000000000009</v>
      </c>
      <c r="AO68" s="111">
        <v>-1.8109999999999999</v>
      </c>
      <c r="AP68" s="111">
        <v>-4.2309999999999999</v>
      </c>
    </row>
    <row r="69" spans="1:42" s="117" customFormat="1" ht="15.75" customHeight="1" x14ac:dyDescent="0.2">
      <c r="A69" s="349" t="s">
        <v>352</v>
      </c>
      <c r="B69" s="354">
        <v>11.173</v>
      </c>
      <c r="C69" s="354">
        <v>17.87</v>
      </c>
      <c r="D69" s="354">
        <v>24.997</v>
      </c>
      <c r="E69" s="354">
        <v>13.821</v>
      </c>
      <c r="F69" s="354">
        <v>20.675999999999998</v>
      </c>
      <c r="G69" s="354">
        <v>38.027000000000001</v>
      </c>
      <c r="H69" s="354">
        <v>40.003999999999998</v>
      </c>
      <c r="I69" s="354">
        <v>16.995999999999999</v>
      </c>
      <c r="J69" s="354">
        <v>22.614999999999998</v>
      </c>
      <c r="K69" s="354">
        <v>33.317</v>
      </c>
      <c r="L69" s="354">
        <v>37.067999999999998</v>
      </c>
      <c r="M69" s="354">
        <v>7.5019999999999998</v>
      </c>
      <c r="N69" s="354">
        <v>13.991</v>
      </c>
      <c r="O69" s="354">
        <v>24.446999999999999</v>
      </c>
      <c r="P69" s="354">
        <v>32.877000000000002</v>
      </c>
      <c r="Q69" s="354">
        <v>4.8529999999999998</v>
      </c>
      <c r="R69" s="354">
        <v>11.686</v>
      </c>
      <c r="S69" s="354">
        <v>15.182</v>
      </c>
      <c r="T69" s="354">
        <v>19.222000000000001</v>
      </c>
      <c r="U69" s="354">
        <v>9.7249999999999996</v>
      </c>
      <c r="V69" s="354">
        <v>22.45</v>
      </c>
      <c r="W69" s="354">
        <v>29.815999999999999</v>
      </c>
      <c r="X69" s="354">
        <v>39</v>
      </c>
      <c r="Y69" s="354">
        <v>10.95</v>
      </c>
      <c r="Z69" s="354">
        <v>21.495999999999999</v>
      </c>
      <c r="AA69" s="354">
        <v>30.041</v>
      </c>
      <c r="AB69" s="354">
        <v>37.874000000000002</v>
      </c>
      <c r="AC69" s="354">
        <v>14.175000000000001</v>
      </c>
      <c r="AD69" s="354">
        <v>24.547000000000001</v>
      </c>
      <c r="AE69" s="354">
        <v>33.594999999999999</v>
      </c>
      <c r="AF69" s="354">
        <v>44.517000000000003</v>
      </c>
      <c r="AG69" s="354">
        <v>14.335000000000001</v>
      </c>
      <c r="AH69" s="354">
        <v>37.421999999999997</v>
      </c>
      <c r="AI69" s="354">
        <v>53.454000000000001</v>
      </c>
      <c r="AJ69" s="354">
        <v>67.837999999999994</v>
      </c>
      <c r="AK69" s="354">
        <v>12.768000000000001</v>
      </c>
      <c r="AL69" s="354">
        <v>33.54</v>
      </c>
      <c r="AM69" s="354">
        <v>49.225000000000001</v>
      </c>
      <c r="AN69" s="354">
        <v>61.512999999999998</v>
      </c>
      <c r="AO69" s="354">
        <v>10.635999999999999</v>
      </c>
      <c r="AP69" s="354">
        <v>27.632999999999999</v>
      </c>
    </row>
    <row r="70" spans="1:42" ht="15.95" customHeight="1" x14ac:dyDescent="0.2">
      <c r="B70" s="185"/>
      <c r="C70" s="185"/>
      <c r="D70" s="185"/>
      <c r="E70" s="185"/>
      <c r="F70" s="185"/>
      <c r="G70" s="185"/>
      <c r="H70" s="185"/>
      <c r="I70" s="185"/>
      <c r="J70" s="185"/>
      <c r="K70" s="185"/>
      <c r="L70" s="185"/>
      <c r="M70" s="185"/>
      <c r="N70" s="185"/>
      <c r="O70" s="185"/>
      <c r="P70" s="185"/>
      <c r="Q70" s="185"/>
      <c r="R70" s="185"/>
      <c r="S70" s="185"/>
      <c r="T70" s="185"/>
      <c r="U70" s="185"/>
      <c r="V70" s="185"/>
      <c r="W70" s="185"/>
      <c r="X70" s="185"/>
      <c r="Y70" s="185"/>
      <c r="Z70" s="185"/>
      <c r="AA70" s="185"/>
      <c r="AB70" s="185"/>
      <c r="AC70" s="185"/>
      <c r="AD70" s="185"/>
      <c r="AE70" s="185"/>
    </row>
    <row r="71" spans="1:42" ht="15.95" customHeight="1" x14ac:dyDescent="0.2">
      <c r="B71" s="185"/>
      <c r="C71" s="185"/>
      <c r="D71" s="185"/>
      <c r="E71" s="185"/>
      <c r="F71" s="185"/>
      <c r="G71" s="185"/>
      <c r="H71" s="185"/>
      <c r="I71" s="185"/>
      <c r="J71" s="185"/>
      <c r="K71" s="185"/>
      <c r="L71" s="185"/>
      <c r="M71" s="185"/>
      <c r="N71" s="185"/>
      <c r="O71" s="185"/>
      <c r="P71" s="185"/>
      <c r="Q71" s="185"/>
      <c r="R71" s="185"/>
      <c r="S71" s="185"/>
      <c r="T71" s="185"/>
      <c r="U71" s="185"/>
      <c r="V71" s="185"/>
      <c r="W71" s="185"/>
      <c r="X71" s="185"/>
      <c r="Y71" s="185"/>
      <c r="Z71" s="185"/>
      <c r="AA71" s="185"/>
      <c r="AB71" s="185"/>
      <c r="AC71" s="185"/>
      <c r="AD71" s="185"/>
      <c r="AE71" s="185"/>
    </row>
    <row r="72" spans="1:42" ht="25.5" customHeight="1" x14ac:dyDescent="0.2">
      <c r="A72" s="267" t="s">
        <v>224</v>
      </c>
      <c r="B72" s="127" t="s">
        <v>25</v>
      </c>
      <c r="C72" s="127" t="s">
        <v>26</v>
      </c>
      <c r="D72" s="127" t="s">
        <v>27</v>
      </c>
      <c r="E72" s="127" t="s">
        <v>28</v>
      </c>
      <c r="F72" s="127" t="s">
        <v>29</v>
      </c>
      <c r="G72" s="127" t="s">
        <v>30</v>
      </c>
      <c r="H72" s="127" t="s">
        <v>31</v>
      </c>
      <c r="I72" s="127" t="s">
        <v>32</v>
      </c>
      <c r="J72" s="126" t="s">
        <v>33</v>
      </c>
      <c r="K72" s="126" t="s">
        <v>34</v>
      </c>
      <c r="L72" s="126" t="s">
        <v>35</v>
      </c>
      <c r="M72" s="126" t="s">
        <v>223</v>
      </c>
      <c r="N72" s="126" t="s">
        <v>42</v>
      </c>
      <c r="O72" s="126" t="s">
        <v>44</v>
      </c>
      <c r="P72" s="126" t="s">
        <v>108</v>
      </c>
      <c r="Q72" s="126" t="s">
        <v>140</v>
      </c>
      <c r="R72" s="126" t="s">
        <v>139</v>
      </c>
      <c r="S72" s="126" t="s">
        <v>138</v>
      </c>
      <c r="T72" s="126" t="s">
        <v>137</v>
      </c>
      <c r="U72" s="126" t="s">
        <v>238</v>
      </c>
      <c r="V72" s="126" t="s">
        <v>255</v>
      </c>
      <c r="W72" s="126" t="s">
        <v>257</v>
      </c>
      <c r="X72" s="126" t="s">
        <v>261</v>
      </c>
      <c r="Y72" s="126" t="s">
        <v>273</v>
      </c>
      <c r="Z72" s="126" t="s">
        <v>285</v>
      </c>
      <c r="AA72" s="191"/>
    </row>
    <row r="73" spans="1:42" ht="15.75" customHeight="1" x14ac:dyDescent="0.2">
      <c r="A73" s="264" t="s">
        <v>154</v>
      </c>
      <c r="B73" s="111">
        <v>7.8650000000000002</v>
      </c>
      <c r="C73" s="111">
        <v>11.872999999999999</v>
      </c>
      <c r="D73" s="111">
        <v>16.175000000000001</v>
      </c>
      <c r="E73" s="111">
        <v>4.5309999999999997</v>
      </c>
      <c r="F73" s="111">
        <v>9.077</v>
      </c>
      <c r="G73" s="111">
        <v>14.225</v>
      </c>
      <c r="H73" s="111">
        <v>19.565000000000001</v>
      </c>
      <c r="I73" s="111">
        <v>5.4889999999999999</v>
      </c>
      <c r="J73" s="111">
        <v>10.951000000000001</v>
      </c>
      <c r="K73" s="111">
        <v>16.960999999999999</v>
      </c>
      <c r="L73" s="111">
        <v>22.795000000000002</v>
      </c>
      <c r="M73" s="111">
        <v>5.9779999999999998</v>
      </c>
      <c r="N73" s="111">
        <v>12.375</v>
      </c>
      <c r="O73" s="111">
        <v>18.989000000000001</v>
      </c>
      <c r="P73" s="111">
        <v>25.911999999999999</v>
      </c>
      <c r="Q73" s="111">
        <v>6.8390000000000004</v>
      </c>
      <c r="R73" s="111">
        <v>12.999000000000001</v>
      </c>
      <c r="S73" s="111">
        <v>20.337</v>
      </c>
      <c r="T73" s="111">
        <v>27.254999999999999</v>
      </c>
      <c r="U73" s="111">
        <v>6.6230000000000002</v>
      </c>
      <c r="V73" s="111">
        <v>13.493</v>
      </c>
      <c r="W73" s="111">
        <v>20.399999999999999</v>
      </c>
      <c r="X73" s="111">
        <v>27.382999999999999</v>
      </c>
      <c r="Y73" s="111">
        <v>6.37</v>
      </c>
      <c r="Z73" s="111">
        <v>8.2420000000000009</v>
      </c>
      <c r="AA73" s="186"/>
    </row>
    <row r="74" spans="1:42" ht="15.75" customHeight="1" x14ac:dyDescent="0.2">
      <c r="A74" s="264" t="s">
        <v>153</v>
      </c>
      <c r="B74" s="111">
        <v>-0.8</v>
      </c>
      <c r="C74" s="111">
        <v>-1.105</v>
      </c>
      <c r="D74" s="111">
        <v>-1.427</v>
      </c>
      <c r="E74" s="111">
        <v>-0.34</v>
      </c>
      <c r="F74" s="111">
        <v>-0.70799999999999996</v>
      </c>
      <c r="G74" s="111">
        <v>-1.1020000000000001</v>
      </c>
      <c r="H74" s="111">
        <v>-1.581</v>
      </c>
      <c r="I74" s="111">
        <v>-0.629</v>
      </c>
      <c r="J74" s="111">
        <v>-1.381</v>
      </c>
      <c r="K74" s="111">
        <v>-2.1659999999999999</v>
      </c>
      <c r="L74" s="111">
        <v>-3.0310000000000001</v>
      </c>
      <c r="M74" s="111">
        <v>-1.0649999999999999</v>
      </c>
      <c r="N74" s="111">
        <v>-2.3050000000000002</v>
      </c>
      <c r="O74" s="111">
        <v>-3.6989999999999998</v>
      </c>
      <c r="P74" s="111">
        <v>-5.19</v>
      </c>
      <c r="Q74" s="111">
        <v>-1.4319999999999999</v>
      </c>
      <c r="R74" s="111">
        <v>-2.8</v>
      </c>
      <c r="S74" s="111">
        <v>-4.2069999999999999</v>
      </c>
      <c r="T74" s="111">
        <v>-5.4329999999999998</v>
      </c>
      <c r="U74" s="111">
        <v>-1.0860000000000001</v>
      </c>
      <c r="V74" s="111">
        <v>-2.1890000000000001</v>
      </c>
      <c r="W74" s="111">
        <v>-3.1269999999999998</v>
      </c>
      <c r="X74" s="111">
        <v>-4.024</v>
      </c>
      <c r="Y74" s="111">
        <v>-0.73499999999999999</v>
      </c>
      <c r="Z74" s="111">
        <v>-0.95399999999999996</v>
      </c>
      <c r="AA74" s="186"/>
    </row>
    <row r="75" spans="1:42" ht="15.75" customHeight="1" x14ac:dyDescent="0.2">
      <c r="A75" s="125" t="s">
        <v>152</v>
      </c>
      <c r="B75" s="189">
        <v>7.0650000000000004</v>
      </c>
      <c r="C75" s="189">
        <v>10.768000000000001</v>
      </c>
      <c r="D75" s="189">
        <v>14.747999999999999</v>
      </c>
      <c r="E75" s="189">
        <v>4.1909999999999998</v>
      </c>
      <c r="F75" s="189">
        <v>8.3689999999999998</v>
      </c>
      <c r="G75" s="189">
        <v>13.122999999999999</v>
      </c>
      <c r="H75" s="189">
        <v>17.984000000000002</v>
      </c>
      <c r="I75" s="189">
        <v>4.8600000000000003</v>
      </c>
      <c r="J75" s="189">
        <v>9.57</v>
      </c>
      <c r="K75" s="189">
        <v>14.795</v>
      </c>
      <c r="L75" s="189">
        <v>19.763999999999999</v>
      </c>
      <c r="M75" s="189">
        <v>4.9130000000000003</v>
      </c>
      <c r="N75" s="189">
        <v>10.07</v>
      </c>
      <c r="O75" s="189">
        <v>15.29</v>
      </c>
      <c r="P75" s="189">
        <v>20.722000000000001</v>
      </c>
      <c r="Q75" s="189">
        <v>5.407</v>
      </c>
      <c r="R75" s="189">
        <v>10.199</v>
      </c>
      <c r="S75" s="189">
        <v>16.13</v>
      </c>
      <c r="T75" s="189">
        <v>21.821999999999999</v>
      </c>
      <c r="U75" s="189">
        <v>5.5369999999999999</v>
      </c>
      <c r="V75" s="189">
        <v>11.304</v>
      </c>
      <c r="W75" s="189">
        <v>17.273</v>
      </c>
      <c r="X75" s="189">
        <v>23.359000000000002</v>
      </c>
      <c r="Y75" s="189">
        <v>5.6349999999999998</v>
      </c>
      <c r="Z75" s="189">
        <v>7.2880000000000003</v>
      </c>
      <c r="AA75" s="187"/>
    </row>
    <row r="76" spans="1:42" ht="15.75" customHeight="1" x14ac:dyDescent="0.2">
      <c r="A76" s="264" t="s">
        <v>151</v>
      </c>
      <c r="B76" s="111">
        <v>2.1819999999999999</v>
      </c>
      <c r="C76" s="111">
        <v>3.4580000000000002</v>
      </c>
      <c r="D76" s="111">
        <v>4.9480000000000004</v>
      </c>
      <c r="E76" s="111">
        <v>1.3140000000000001</v>
      </c>
      <c r="F76" s="111">
        <v>2.7</v>
      </c>
      <c r="G76" s="111">
        <v>4.1559999999999997</v>
      </c>
      <c r="H76" s="111">
        <v>5.6580000000000004</v>
      </c>
      <c r="I76" s="111">
        <v>1.411</v>
      </c>
      <c r="J76" s="111">
        <v>3.02</v>
      </c>
      <c r="K76" s="111">
        <v>4.7060000000000004</v>
      </c>
      <c r="L76" s="111">
        <v>6.5229999999999997</v>
      </c>
      <c r="M76" s="111">
        <v>1.5920000000000001</v>
      </c>
      <c r="N76" s="111">
        <v>3.5289999999999999</v>
      </c>
      <c r="O76" s="111">
        <v>5.5140000000000002</v>
      </c>
      <c r="P76" s="111">
        <v>7.6520000000000001</v>
      </c>
      <c r="Q76" s="111">
        <v>1.881</v>
      </c>
      <c r="R76" s="111">
        <v>3.7690000000000001</v>
      </c>
      <c r="S76" s="111">
        <v>5.7649999999999997</v>
      </c>
      <c r="T76" s="111">
        <v>7.8529999999999998</v>
      </c>
      <c r="U76" s="111">
        <v>1.911</v>
      </c>
      <c r="V76" s="111">
        <v>4.0170000000000003</v>
      </c>
      <c r="W76" s="111">
        <v>6.1</v>
      </c>
      <c r="X76" s="111">
        <v>8.2829999999999995</v>
      </c>
      <c r="Y76" s="111">
        <v>1.9550000000000001</v>
      </c>
      <c r="Z76" s="111">
        <v>2.57</v>
      </c>
      <c r="AA76" s="186"/>
    </row>
    <row r="77" spans="1:42" ht="15.75" customHeight="1" x14ac:dyDescent="0.2">
      <c r="A77" s="264" t="s">
        <v>150</v>
      </c>
      <c r="B77" s="111">
        <v>-1.079</v>
      </c>
      <c r="C77" s="111">
        <v>-0.96</v>
      </c>
      <c r="D77" s="111">
        <v>-1.278</v>
      </c>
      <c r="E77" s="111">
        <v>-0.35899999999999999</v>
      </c>
      <c r="F77" s="111">
        <v>-0.78</v>
      </c>
      <c r="G77" s="111">
        <v>-1.1850000000000001</v>
      </c>
      <c r="H77" s="111">
        <v>-1.5269999999999999</v>
      </c>
      <c r="I77" s="111">
        <v>-0.32</v>
      </c>
      <c r="J77" s="111">
        <v>-0.73599999999999999</v>
      </c>
      <c r="K77" s="111">
        <v>-1.133</v>
      </c>
      <c r="L77" s="111">
        <v>-1.5249999999999999</v>
      </c>
      <c r="M77" s="111">
        <v>-0.40200000000000002</v>
      </c>
      <c r="N77" s="111">
        <v>-0.82299999999999995</v>
      </c>
      <c r="O77" s="111">
        <v>-1.2470000000000001</v>
      </c>
      <c r="P77" s="111">
        <v>-1.6719999999999999</v>
      </c>
      <c r="Q77" s="111">
        <v>-0.44800000000000001</v>
      </c>
      <c r="R77" s="111">
        <v>-0.88400000000000001</v>
      </c>
      <c r="S77" s="111">
        <v>-1.3080000000000001</v>
      </c>
      <c r="T77" s="111">
        <v>-1.7949999999999999</v>
      </c>
      <c r="U77" s="111">
        <v>-0.46400000000000002</v>
      </c>
      <c r="V77" s="111">
        <v>-0.95499999999999996</v>
      </c>
      <c r="W77" s="111">
        <v>-1.4810000000000001</v>
      </c>
      <c r="X77" s="111">
        <v>-2.0259999999999998</v>
      </c>
      <c r="Y77" s="111">
        <v>-0.60899999999999999</v>
      </c>
      <c r="Z77" s="111">
        <v>-0.82899999999999996</v>
      </c>
      <c r="AA77" s="186"/>
    </row>
    <row r="78" spans="1:42" ht="15.75" customHeight="1" x14ac:dyDescent="0.2">
      <c r="A78" s="125" t="s">
        <v>149</v>
      </c>
      <c r="B78" s="187">
        <v>1.103</v>
      </c>
      <c r="C78" s="187">
        <v>2.4980000000000002</v>
      </c>
      <c r="D78" s="187">
        <v>3.67</v>
      </c>
      <c r="E78" s="187">
        <v>0.95499999999999996</v>
      </c>
      <c r="F78" s="187">
        <v>1.92</v>
      </c>
      <c r="G78" s="187">
        <v>2.9710000000000001</v>
      </c>
      <c r="H78" s="187">
        <v>4.1310000000000002</v>
      </c>
      <c r="I78" s="187">
        <v>1.091</v>
      </c>
      <c r="J78" s="187">
        <v>2.2839999999999998</v>
      </c>
      <c r="K78" s="187">
        <v>3.573</v>
      </c>
      <c r="L78" s="187">
        <v>4.9980000000000002</v>
      </c>
      <c r="M78" s="187">
        <v>1.19</v>
      </c>
      <c r="N78" s="187">
        <v>2.706</v>
      </c>
      <c r="O78" s="187">
        <v>4.2670000000000003</v>
      </c>
      <c r="P78" s="187">
        <v>5.98</v>
      </c>
      <c r="Q78" s="187">
        <v>1.4330000000000001</v>
      </c>
      <c r="R78" s="187">
        <v>2.8849999999999998</v>
      </c>
      <c r="S78" s="187">
        <v>4.4569999999999999</v>
      </c>
      <c r="T78" s="187">
        <v>6.0579999999999998</v>
      </c>
      <c r="U78" s="187">
        <v>1.4470000000000001</v>
      </c>
      <c r="V78" s="187">
        <v>3.0619999999999998</v>
      </c>
      <c r="W78" s="187">
        <v>4.6189999999999998</v>
      </c>
      <c r="X78" s="187">
        <v>6.2569999999999997</v>
      </c>
      <c r="Y78" s="187">
        <v>1.3460000000000001</v>
      </c>
      <c r="Z78" s="187">
        <v>1.7410000000000001</v>
      </c>
      <c r="AA78" s="187"/>
    </row>
    <row r="79" spans="1:42" ht="15.75" customHeight="1" x14ac:dyDescent="0.2">
      <c r="A79" s="144" t="s">
        <v>148</v>
      </c>
      <c r="B79" s="317">
        <v>0</v>
      </c>
      <c r="C79" s="317">
        <v>1E-3</v>
      </c>
      <c r="D79" s="317">
        <v>1E-3</v>
      </c>
      <c r="E79" s="317">
        <v>0</v>
      </c>
      <c r="F79" s="317">
        <v>1E-3</v>
      </c>
      <c r="G79" s="317">
        <v>1E-3</v>
      </c>
      <c r="H79" s="317">
        <v>1E-3</v>
      </c>
      <c r="I79" s="317">
        <v>1E-3</v>
      </c>
      <c r="J79" s="317">
        <v>1E-3</v>
      </c>
      <c r="K79" s="317">
        <v>1E-3</v>
      </c>
      <c r="L79" s="317">
        <v>1E-3</v>
      </c>
      <c r="M79" s="317">
        <v>0</v>
      </c>
      <c r="N79" s="317">
        <v>0</v>
      </c>
      <c r="O79" s="317">
        <v>0</v>
      </c>
      <c r="P79" s="317">
        <v>0</v>
      </c>
      <c r="Q79" s="317">
        <v>0</v>
      </c>
      <c r="R79" s="317">
        <v>0</v>
      </c>
      <c r="S79" s="317">
        <v>0</v>
      </c>
      <c r="T79" s="317">
        <v>0</v>
      </c>
      <c r="U79" s="317">
        <v>0</v>
      </c>
      <c r="V79" s="317">
        <v>0</v>
      </c>
      <c r="W79" s="317">
        <v>0</v>
      </c>
      <c r="X79" s="317">
        <v>0</v>
      </c>
      <c r="Y79" s="317">
        <v>0</v>
      </c>
      <c r="Z79" s="317">
        <v>0</v>
      </c>
      <c r="AA79" s="317"/>
    </row>
    <row r="80" spans="1:42" ht="15.75" customHeight="1" x14ac:dyDescent="0.2">
      <c r="A80" s="264" t="s">
        <v>147</v>
      </c>
      <c r="B80" s="186">
        <v>0.215</v>
      </c>
      <c r="C80" s="186">
        <v>0.37</v>
      </c>
      <c r="D80" s="186">
        <v>0.499</v>
      </c>
      <c r="E80" s="186">
        <v>0.10100000000000001</v>
      </c>
      <c r="F80" s="186">
        <v>0.371</v>
      </c>
      <c r="G80" s="186">
        <v>0.52500000000000002</v>
      </c>
      <c r="H80" s="186">
        <v>0.66500000000000004</v>
      </c>
      <c r="I80" s="186">
        <v>0.1</v>
      </c>
      <c r="J80" s="186">
        <v>0.19800000000000001</v>
      </c>
      <c r="K80" s="186">
        <v>0.314</v>
      </c>
      <c r="L80" s="186">
        <v>0.40200000000000002</v>
      </c>
      <c r="M80" s="186">
        <v>0.13400000000000001</v>
      </c>
      <c r="N80" s="186">
        <v>0.313</v>
      </c>
      <c r="O80" s="186">
        <v>0.54200000000000004</v>
      </c>
      <c r="P80" s="186">
        <v>1.329</v>
      </c>
      <c r="Q80" s="186">
        <v>0.20200000000000001</v>
      </c>
      <c r="R80" s="186">
        <v>0.33600000000000002</v>
      </c>
      <c r="S80" s="186">
        <v>1</v>
      </c>
      <c r="T80" s="186">
        <v>0.20300000000000001</v>
      </c>
      <c r="U80" s="186">
        <v>1.7000000000000001E-2</v>
      </c>
      <c r="V80" s="186">
        <v>0.20300000000000001</v>
      </c>
      <c r="W80" s="186">
        <v>0.41399999999999998</v>
      </c>
      <c r="X80" s="186">
        <v>0.63600000000000001</v>
      </c>
      <c r="Y80" s="186">
        <v>0.35</v>
      </c>
      <c r="Z80" s="186">
        <v>0.42699999999999999</v>
      </c>
      <c r="AA80" s="186"/>
    </row>
    <row r="81" spans="1:42" ht="15.75" customHeight="1" x14ac:dyDescent="0.2">
      <c r="A81" s="264" t="s">
        <v>339</v>
      </c>
      <c r="B81" s="186">
        <v>-0.16200000000000001</v>
      </c>
      <c r="C81" s="186">
        <v>-0.88200000000000001</v>
      </c>
      <c r="D81" s="186">
        <v>-1.5580000000000001</v>
      </c>
      <c r="E81" s="186">
        <v>-0.28000000000000003</v>
      </c>
      <c r="F81" s="186">
        <v>-0.57199999999999995</v>
      </c>
      <c r="G81" s="186">
        <v>-2.3719999999999999</v>
      </c>
      <c r="H81" s="186">
        <v>-1.782</v>
      </c>
      <c r="I81" s="186">
        <v>-0.32900000000000001</v>
      </c>
      <c r="J81" s="186">
        <v>-0.78500000000000003</v>
      </c>
      <c r="K81" s="186">
        <v>-1.0840000000000001</v>
      </c>
      <c r="L81" s="186">
        <v>-1.569</v>
      </c>
      <c r="M81" s="186">
        <v>-0.20300000000000001</v>
      </c>
      <c r="N81" s="186">
        <v>-2.1110000000000002</v>
      </c>
      <c r="O81" s="186">
        <v>-2.415</v>
      </c>
      <c r="P81" s="186">
        <v>-2.794</v>
      </c>
      <c r="Q81" s="186">
        <v>-0.30499999999999999</v>
      </c>
      <c r="R81" s="186">
        <v>-0.58499999999999996</v>
      </c>
      <c r="S81" s="186">
        <v>-0.83899999999999997</v>
      </c>
      <c r="T81" s="186">
        <v>-1.4490000000000001</v>
      </c>
      <c r="U81" s="186">
        <v>-0.19700000000000001</v>
      </c>
      <c r="V81" s="186">
        <v>-0.23200000000000001</v>
      </c>
      <c r="W81" s="186">
        <v>-0.27800000000000002</v>
      </c>
      <c r="X81" s="186">
        <v>6.0999999999999999E-2</v>
      </c>
      <c r="Y81" s="186">
        <v>0.17</v>
      </c>
      <c r="Z81" s="186">
        <v>0.28100000000000003</v>
      </c>
      <c r="AA81" s="186"/>
    </row>
    <row r="82" spans="1:42" ht="15.75" customHeight="1" x14ac:dyDescent="0.2">
      <c r="A82" s="123" t="s">
        <v>340</v>
      </c>
      <c r="B82" s="188">
        <v>8.2210000000000001</v>
      </c>
      <c r="C82" s="188">
        <v>12.755000000000001</v>
      </c>
      <c r="D82" s="188">
        <v>17.36</v>
      </c>
      <c r="E82" s="188">
        <v>4.9669999999999996</v>
      </c>
      <c r="F82" s="188">
        <v>10.089</v>
      </c>
      <c r="G82" s="188">
        <v>14.247999999999999</v>
      </c>
      <c r="H82" s="188">
        <v>20.998999999999999</v>
      </c>
      <c r="I82" s="188">
        <v>5.7229999999999999</v>
      </c>
      <c r="J82" s="188">
        <v>11.268000000000001</v>
      </c>
      <c r="K82" s="188">
        <v>17.599</v>
      </c>
      <c r="L82" s="188">
        <v>23.596</v>
      </c>
      <c r="M82" s="188">
        <v>6.0339999999999998</v>
      </c>
      <c r="N82" s="188">
        <v>10.978</v>
      </c>
      <c r="O82" s="188">
        <v>17.684000000000001</v>
      </c>
      <c r="P82" s="188">
        <v>25.236999999999998</v>
      </c>
      <c r="Q82" s="188">
        <v>6.7370000000000001</v>
      </c>
      <c r="R82" s="188">
        <v>12.835000000000001</v>
      </c>
      <c r="S82" s="188">
        <v>20.748000000000001</v>
      </c>
      <c r="T82" s="188">
        <v>26.634</v>
      </c>
      <c r="U82" s="188">
        <v>6.8040000000000003</v>
      </c>
      <c r="V82" s="188">
        <v>14.337</v>
      </c>
      <c r="W82" s="188">
        <v>22.027999999999999</v>
      </c>
      <c r="X82" s="188">
        <v>30.312999999999999</v>
      </c>
      <c r="Y82" s="188">
        <v>7.5010000000000003</v>
      </c>
      <c r="Z82" s="188">
        <v>9.7370000000000001</v>
      </c>
      <c r="AA82" s="187"/>
    </row>
    <row r="83" spans="1:42" ht="15.75" customHeight="1" x14ac:dyDescent="0.2">
      <c r="A83" s="264" t="s">
        <v>220</v>
      </c>
      <c r="B83" s="111">
        <v>-3.8090000000000002</v>
      </c>
      <c r="C83" s="111">
        <v>-5.8579999999999997</v>
      </c>
      <c r="D83" s="111">
        <v>-8.7989999999999995</v>
      </c>
      <c r="E83" s="111">
        <v>-1.9139999999999999</v>
      </c>
      <c r="F83" s="111">
        <v>-3.9380000000000002</v>
      </c>
      <c r="G83" s="111">
        <v>-6.07</v>
      </c>
      <c r="H83" s="111">
        <v>-8.3290000000000006</v>
      </c>
      <c r="I83" s="111">
        <v>-2.177</v>
      </c>
      <c r="J83" s="111">
        <v>-4.5090000000000003</v>
      </c>
      <c r="K83" s="111">
        <v>-6.9160000000000004</v>
      </c>
      <c r="L83" s="111">
        <v>-9.4979999999999993</v>
      </c>
      <c r="M83" s="111">
        <v>-2.4769999999999999</v>
      </c>
      <c r="N83" s="111">
        <v>-5.0220000000000002</v>
      </c>
      <c r="O83" s="111">
        <v>-7.6710000000000003</v>
      </c>
      <c r="P83" s="111">
        <v>-10.531000000000001</v>
      </c>
      <c r="Q83" s="111">
        <v>-2.7029999999999998</v>
      </c>
      <c r="R83" s="111">
        <v>-5.3730000000000002</v>
      </c>
      <c r="S83" s="111">
        <v>-8.0419999999999998</v>
      </c>
      <c r="T83" s="111">
        <v>-11.1</v>
      </c>
      <c r="U83" s="111">
        <v>-2.851</v>
      </c>
      <c r="V83" s="111">
        <v>-5.9939999999999998</v>
      </c>
      <c r="W83" s="111">
        <v>-9.1240000000000006</v>
      </c>
      <c r="X83" s="111">
        <v>-12.289</v>
      </c>
      <c r="Y83" s="111">
        <v>-2.6840000000000002</v>
      </c>
      <c r="Z83" s="111">
        <v>-3.887</v>
      </c>
      <c r="AA83" s="186"/>
    </row>
    <row r="84" spans="1:42" ht="15.75" customHeight="1" x14ac:dyDescent="0.2">
      <c r="A84" s="264" t="s">
        <v>219</v>
      </c>
      <c r="B84" s="111">
        <v>-3.34</v>
      </c>
      <c r="C84" s="111">
        <v>-5.0419999999999998</v>
      </c>
      <c r="D84" s="111">
        <v>-7.09</v>
      </c>
      <c r="E84" s="111">
        <v>-1.516</v>
      </c>
      <c r="F84" s="111">
        <v>-3.1219999999999999</v>
      </c>
      <c r="G84" s="111">
        <v>-4.6719999999999997</v>
      </c>
      <c r="H84" s="111">
        <v>-6.734</v>
      </c>
      <c r="I84" s="111">
        <v>-1.722</v>
      </c>
      <c r="J84" s="111">
        <v>-3.48</v>
      </c>
      <c r="K84" s="111">
        <v>-5.1180000000000003</v>
      </c>
      <c r="L84" s="111">
        <v>-7.27</v>
      </c>
      <c r="M84" s="111">
        <v>-1.452</v>
      </c>
      <c r="N84" s="111">
        <v>-3.1709999999999998</v>
      </c>
      <c r="O84" s="111">
        <v>-4.8879999999999999</v>
      </c>
      <c r="P84" s="111">
        <v>-6.7190000000000003</v>
      </c>
      <c r="Q84" s="111">
        <v>-1.5489999999999999</v>
      </c>
      <c r="R84" s="111">
        <v>-2.875</v>
      </c>
      <c r="S84" s="111">
        <v>-4.4619999999999997</v>
      </c>
      <c r="T84" s="111">
        <v>-6.4969999999999999</v>
      </c>
      <c r="U84" s="111">
        <v>-1.468</v>
      </c>
      <c r="V84" s="111">
        <v>-3.18</v>
      </c>
      <c r="W84" s="111">
        <v>-5.0890000000000004</v>
      </c>
      <c r="X84" s="111">
        <v>-7.0839999999999996</v>
      </c>
      <c r="Y84" s="111">
        <v>-1.8120000000000001</v>
      </c>
      <c r="Z84" s="111">
        <v>-2.4369999999999998</v>
      </c>
      <c r="AA84" s="186"/>
    </row>
    <row r="85" spans="1:42" ht="15.75" customHeight="1" x14ac:dyDescent="0.2">
      <c r="A85" s="264" t="s">
        <v>146</v>
      </c>
      <c r="B85" s="111">
        <v>-0.504</v>
      </c>
      <c r="C85" s="111">
        <v>-0.80900000000000005</v>
      </c>
      <c r="D85" s="111">
        <v>-1.091</v>
      </c>
      <c r="E85" s="111">
        <v>-0.28699999999999998</v>
      </c>
      <c r="F85" s="111">
        <v>-0.59199999999999997</v>
      </c>
      <c r="G85" s="111">
        <v>-0.92300000000000004</v>
      </c>
      <c r="H85" s="111">
        <v>-1.2729999999999999</v>
      </c>
      <c r="I85" s="111">
        <v>-0.32600000000000001</v>
      </c>
      <c r="J85" s="111">
        <v>-0.71399999999999997</v>
      </c>
      <c r="K85" s="111">
        <v>-1.083</v>
      </c>
      <c r="L85" s="111">
        <v>-1.2130000000000001</v>
      </c>
      <c r="M85" s="111">
        <v>-0.66100000000000003</v>
      </c>
      <c r="N85" s="111">
        <v>-1.3220000000000001</v>
      </c>
      <c r="O85" s="111">
        <v>-2.093</v>
      </c>
      <c r="P85" s="111">
        <v>-2.5950000000000002</v>
      </c>
      <c r="Q85" s="111">
        <v>-0.69599999999999995</v>
      </c>
      <c r="R85" s="111">
        <v>-1.3520000000000001</v>
      </c>
      <c r="S85" s="111">
        <v>-2.0369999999999999</v>
      </c>
      <c r="T85" s="111">
        <v>-2.754</v>
      </c>
      <c r="U85" s="111">
        <v>-0.72799999999999998</v>
      </c>
      <c r="V85" s="111">
        <v>-1.4490000000000001</v>
      </c>
      <c r="W85" s="111">
        <v>-2.1160000000000001</v>
      </c>
      <c r="X85" s="111">
        <v>-2.7970000000000002</v>
      </c>
      <c r="Y85" s="111">
        <v>-0.69599999999999995</v>
      </c>
      <c r="Z85" s="111">
        <v>-0.91200000000000003</v>
      </c>
      <c r="AA85" s="186"/>
    </row>
    <row r="86" spans="1:42" ht="15.75" customHeight="1" x14ac:dyDescent="0.2">
      <c r="A86" s="123" t="s">
        <v>341</v>
      </c>
      <c r="B86" s="188">
        <v>-7.6529999999999996</v>
      </c>
      <c r="C86" s="188">
        <v>-11.709</v>
      </c>
      <c r="D86" s="188">
        <v>-16.98</v>
      </c>
      <c r="E86" s="188">
        <v>-3.7170000000000001</v>
      </c>
      <c r="F86" s="188">
        <v>-7.6520000000000001</v>
      </c>
      <c r="G86" s="188">
        <v>-11.664999999999999</v>
      </c>
      <c r="H86" s="188">
        <v>-16.335999999999999</v>
      </c>
      <c r="I86" s="188">
        <v>-4.2249999999999996</v>
      </c>
      <c r="J86" s="188">
        <v>-8.7029999999999994</v>
      </c>
      <c r="K86" s="188">
        <v>-13.117000000000001</v>
      </c>
      <c r="L86" s="188">
        <v>-17.981000000000002</v>
      </c>
      <c r="M86" s="188">
        <v>-4.59</v>
      </c>
      <c r="N86" s="188">
        <v>-9.5150000000000006</v>
      </c>
      <c r="O86" s="188">
        <v>-14.651999999999999</v>
      </c>
      <c r="P86" s="188">
        <v>-19.844999999999999</v>
      </c>
      <c r="Q86" s="188">
        <v>-4.9480000000000004</v>
      </c>
      <c r="R86" s="188">
        <v>-9.6</v>
      </c>
      <c r="S86" s="188">
        <v>-14.541</v>
      </c>
      <c r="T86" s="188">
        <v>-20.350999999999999</v>
      </c>
      <c r="U86" s="188">
        <v>-5.0469999999999997</v>
      </c>
      <c r="V86" s="188">
        <v>-10.622999999999999</v>
      </c>
      <c r="W86" s="188">
        <v>-16.329000000000001</v>
      </c>
      <c r="X86" s="188">
        <v>-22.17</v>
      </c>
      <c r="Y86" s="188">
        <v>-5.1920000000000002</v>
      </c>
      <c r="Z86" s="188">
        <v>-7.2359999999999998</v>
      </c>
      <c r="AA86" s="187"/>
    </row>
    <row r="87" spans="1:42" ht="15.75" customHeight="1" x14ac:dyDescent="0.2">
      <c r="A87" s="265" t="s">
        <v>342</v>
      </c>
      <c r="B87" s="133">
        <v>0.56799999999999995</v>
      </c>
      <c r="C87" s="133">
        <v>1.046</v>
      </c>
      <c r="D87" s="133">
        <v>0.38</v>
      </c>
      <c r="E87" s="133">
        <v>1.25</v>
      </c>
      <c r="F87" s="133">
        <v>2.4369999999999998</v>
      </c>
      <c r="G87" s="133">
        <v>2.5830000000000002</v>
      </c>
      <c r="H87" s="133">
        <v>4.6630000000000003</v>
      </c>
      <c r="I87" s="133">
        <v>1.498</v>
      </c>
      <c r="J87" s="133">
        <v>2.5649999999999999</v>
      </c>
      <c r="K87" s="133">
        <v>4.4820000000000002</v>
      </c>
      <c r="L87" s="133">
        <v>5.6150000000000002</v>
      </c>
      <c r="M87" s="133">
        <v>1.444</v>
      </c>
      <c r="N87" s="133">
        <v>1.4630000000000001</v>
      </c>
      <c r="O87" s="133">
        <v>3.032</v>
      </c>
      <c r="P87" s="133">
        <v>5.3920000000000003</v>
      </c>
      <c r="Q87" s="133">
        <v>1.7889999999999999</v>
      </c>
      <c r="R87" s="133">
        <v>3.2349999999999999</v>
      </c>
      <c r="S87" s="133">
        <v>6.2069999999999999</v>
      </c>
      <c r="T87" s="133">
        <v>6.2830000000000004</v>
      </c>
      <c r="U87" s="133">
        <v>1.7569999999999999</v>
      </c>
      <c r="V87" s="133">
        <v>3.714</v>
      </c>
      <c r="W87" s="133">
        <v>5.6989999999999998</v>
      </c>
      <c r="X87" s="133">
        <v>8.1430000000000007</v>
      </c>
      <c r="Y87" s="133">
        <v>2.3090000000000002</v>
      </c>
      <c r="Z87" s="133">
        <v>2.5009999999999999</v>
      </c>
      <c r="AA87" s="187"/>
    </row>
    <row r="88" spans="1:42" ht="15.75" customHeight="1" x14ac:dyDescent="0.2">
      <c r="A88" s="264" t="s">
        <v>145</v>
      </c>
      <c r="B88" s="111">
        <v>1.923</v>
      </c>
      <c r="C88" s="111">
        <v>2.831</v>
      </c>
      <c r="D88" s="111">
        <v>2.698</v>
      </c>
      <c r="E88" s="111">
        <v>1.6459999999999999</v>
      </c>
      <c r="F88" s="111">
        <v>1.714</v>
      </c>
      <c r="G88" s="111">
        <v>1.5</v>
      </c>
      <c r="H88" s="111">
        <v>-0.27100000000000002</v>
      </c>
      <c r="I88" s="111">
        <v>-6.7000000000000004E-2</v>
      </c>
      <c r="J88" s="111">
        <v>1.0999999999999999E-2</v>
      </c>
      <c r="K88" s="111">
        <v>2.1150000000000002</v>
      </c>
      <c r="L88" s="111">
        <v>1.421</v>
      </c>
      <c r="M88" s="111">
        <v>-0.318</v>
      </c>
      <c r="N88" s="111">
        <v>-0.38500000000000001</v>
      </c>
      <c r="O88" s="111">
        <v>-0.17299999999999999</v>
      </c>
      <c r="P88" s="111">
        <v>-1.0509999999999999</v>
      </c>
      <c r="Q88" s="111">
        <v>-1.514</v>
      </c>
      <c r="R88" s="111">
        <v>-1.2609999999999999</v>
      </c>
      <c r="S88" s="111">
        <v>-1.952</v>
      </c>
      <c r="T88" s="111">
        <v>-3.4220000000000002</v>
      </c>
      <c r="U88" s="111">
        <v>0.151</v>
      </c>
      <c r="V88" s="111">
        <v>1.256</v>
      </c>
      <c r="W88" s="111">
        <v>0.78400000000000003</v>
      </c>
      <c r="X88" s="111">
        <v>-0.113</v>
      </c>
      <c r="Y88" s="111">
        <v>-0.312</v>
      </c>
      <c r="Z88" s="111">
        <v>-0.14199999999999999</v>
      </c>
      <c r="AA88" s="186"/>
    </row>
    <row r="89" spans="1:42" ht="15.75" customHeight="1" x14ac:dyDescent="0.2">
      <c r="A89" s="264" t="s">
        <v>144</v>
      </c>
      <c r="B89" s="111">
        <v>-0.182</v>
      </c>
      <c r="C89" s="111">
        <v>-0.71899999999999997</v>
      </c>
      <c r="D89" s="111">
        <v>-0.89</v>
      </c>
      <c r="E89" s="111">
        <v>-2.7E-2</v>
      </c>
      <c r="F89" s="111">
        <v>0.06</v>
      </c>
      <c r="G89" s="111">
        <v>0.02</v>
      </c>
      <c r="H89" s="111">
        <v>-0.64800000000000002</v>
      </c>
      <c r="I89" s="111">
        <v>2.5000000000000001E-2</v>
      </c>
      <c r="J89" s="111">
        <v>-6.2E-2</v>
      </c>
      <c r="K89" s="111">
        <v>-0.13700000000000001</v>
      </c>
      <c r="L89" s="111">
        <v>-1.798</v>
      </c>
      <c r="M89" s="111">
        <v>-7.3999999999999996E-2</v>
      </c>
      <c r="N89" s="111">
        <v>-7.4999999999999997E-2</v>
      </c>
      <c r="O89" s="111">
        <v>-0.14000000000000001</v>
      </c>
      <c r="P89" s="111">
        <v>-0.20300000000000001</v>
      </c>
      <c r="Q89" s="111">
        <v>-5.0000000000000001E-3</v>
      </c>
      <c r="R89" s="111">
        <v>0.1</v>
      </c>
      <c r="S89" s="111">
        <v>0.129</v>
      </c>
      <c r="T89" s="111">
        <v>-0.16900000000000001</v>
      </c>
      <c r="U89" s="111">
        <v>-6.3E-2</v>
      </c>
      <c r="V89" s="111">
        <v>-0.151</v>
      </c>
      <c r="W89" s="111">
        <v>-0.26100000000000001</v>
      </c>
      <c r="X89" s="111">
        <v>-3.089</v>
      </c>
      <c r="Y89" s="111">
        <v>0.159</v>
      </c>
      <c r="Z89" s="111">
        <v>0.105</v>
      </c>
      <c r="AA89" s="186"/>
    </row>
    <row r="90" spans="1:42" ht="15.75" customHeight="1" x14ac:dyDescent="0.2">
      <c r="A90" s="265" t="s">
        <v>344</v>
      </c>
      <c r="B90" s="133">
        <v>2.3090000000000002</v>
      </c>
      <c r="C90" s="133">
        <v>3.1579999999999999</v>
      </c>
      <c r="D90" s="133">
        <v>2.1880000000000002</v>
      </c>
      <c r="E90" s="133">
        <v>2.8690000000000002</v>
      </c>
      <c r="F90" s="133">
        <v>4.2110000000000003</v>
      </c>
      <c r="G90" s="133">
        <v>4.1029999999999998</v>
      </c>
      <c r="H90" s="133">
        <v>3.7440000000000002</v>
      </c>
      <c r="I90" s="133">
        <v>1.456</v>
      </c>
      <c r="J90" s="133">
        <v>2.5139999999999998</v>
      </c>
      <c r="K90" s="133">
        <v>6.46</v>
      </c>
      <c r="L90" s="133">
        <v>5.2380000000000004</v>
      </c>
      <c r="M90" s="133">
        <v>1.052</v>
      </c>
      <c r="N90" s="133">
        <v>1.0029999999999999</v>
      </c>
      <c r="O90" s="133">
        <v>2.7189999999999999</v>
      </c>
      <c r="P90" s="133">
        <v>4.1379999999999999</v>
      </c>
      <c r="Q90" s="133">
        <v>0.27</v>
      </c>
      <c r="R90" s="133">
        <v>2.0739999999999998</v>
      </c>
      <c r="S90" s="133">
        <v>4.3840000000000003</v>
      </c>
      <c r="T90" s="133">
        <v>2.6920000000000002</v>
      </c>
      <c r="U90" s="133">
        <v>1.845</v>
      </c>
      <c r="V90" s="133">
        <v>4.819</v>
      </c>
      <c r="W90" s="133">
        <v>6.2220000000000004</v>
      </c>
      <c r="X90" s="133">
        <v>4.9409999999999998</v>
      </c>
      <c r="Y90" s="133">
        <v>2.1560000000000001</v>
      </c>
      <c r="Z90" s="133">
        <v>2.464</v>
      </c>
      <c r="AA90" s="187"/>
    </row>
    <row r="91" spans="1:42" ht="15.75" customHeight="1" x14ac:dyDescent="0.2">
      <c r="A91" s="264" t="s">
        <v>345</v>
      </c>
      <c r="B91" s="111">
        <v>1E-3</v>
      </c>
      <c r="C91" s="111">
        <v>-1E-3</v>
      </c>
      <c r="D91" s="111">
        <v>-3.5999999999999997E-2</v>
      </c>
      <c r="E91" s="111">
        <v>0</v>
      </c>
      <c r="F91" s="111">
        <v>1.4999999999999999E-2</v>
      </c>
      <c r="G91" s="111">
        <v>1.0999999999999999E-2</v>
      </c>
      <c r="H91" s="111">
        <v>-1.2999999999999999E-2</v>
      </c>
      <c r="I91" s="111">
        <v>-2.5999999999999999E-2</v>
      </c>
      <c r="J91" s="111">
        <v>-2.5999999999999999E-2</v>
      </c>
      <c r="K91" s="111">
        <v>-2.5999999999999999E-2</v>
      </c>
      <c r="L91" s="111">
        <v>-3.5999999999999997E-2</v>
      </c>
      <c r="M91" s="111">
        <v>0</v>
      </c>
      <c r="N91" s="111">
        <v>0</v>
      </c>
      <c r="O91" s="111">
        <v>0</v>
      </c>
      <c r="P91" s="111">
        <v>4.0000000000000001E-3</v>
      </c>
      <c r="Q91" s="111">
        <v>0</v>
      </c>
      <c r="R91" s="111">
        <v>-4.7E-2</v>
      </c>
      <c r="S91" s="111">
        <v>-0.109</v>
      </c>
      <c r="T91" s="111">
        <v>-9.4E-2</v>
      </c>
      <c r="U91" s="111">
        <v>-0.20300000000000001</v>
      </c>
      <c r="V91" s="111">
        <v>-0.60799999999999998</v>
      </c>
      <c r="W91" s="111">
        <v>-0.747</v>
      </c>
      <c r="X91" s="111">
        <v>-0.64800000000000002</v>
      </c>
      <c r="Y91" s="111">
        <v>-9.9000000000000005E-2</v>
      </c>
      <c r="Z91" s="111">
        <v>-0.27400000000000002</v>
      </c>
      <c r="AA91" s="186"/>
    </row>
    <row r="92" spans="1:42" s="117" customFormat="1" ht="15.75" customHeight="1" x14ac:dyDescent="0.2">
      <c r="A92" s="349" t="s">
        <v>352</v>
      </c>
      <c r="B92" s="354">
        <v>2.31</v>
      </c>
      <c r="C92" s="354">
        <v>3.157</v>
      </c>
      <c r="D92" s="354">
        <v>2.1520000000000001</v>
      </c>
      <c r="E92" s="354">
        <v>2.8690000000000002</v>
      </c>
      <c r="F92" s="354">
        <v>4.226</v>
      </c>
      <c r="G92" s="354">
        <v>4.1139999999999999</v>
      </c>
      <c r="H92" s="354">
        <v>3.7309999999999999</v>
      </c>
      <c r="I92" s="354">
        <v>1.43</v>
      </c>
      <c r="J92" s="354">
        <v>2.488</v>
      </c>
      <c r="K92" s="354">
        <v>6.4340000000000002</v>
      </c>
      <c r="L92" s="354">
        <v>5.202</v>
      </c>
      <c r="M92" s="354">
        <v>1.052</v>
      </c>
      <c r="N92" s="354">
        <v>1.0029999999999999</v>
      </c>
      <c r="O92" s="354">
        <v>2.7189999999999999</v>
      </c>
      <c r="P92" s="354">
        <v>4.1420000000000003</v>
      </c>
      <c r="Q92" s="354">
        <v>0.27</v>
      </c>
      <c r="R92" s="354">
        <v>2.0270000000000001</v>
      </c>
      <c r="S92" s="354">
        <v>4.2750000000000004</v>
      </c>
      <c r="T92" s="354">
        <v>2.5979999999999999</v>
      </c>
      <c r="U92" s="354">
        <v>1.6419999999999999</v>
      </c>
      <c r="V92" s="354">
        <v>4.2110000000000003</v>
      </c>
      <c r="W92" s="354">
        <v>5.4749999999999996</v>
      </c>
      <c r="X92" s="354">
        <v>4.2930000000000001</v>
      </c>
      <c r="Y92" s="354">
        <v>2.0569999999999999</v>
      </c>
      <c r="Z92" s="354">
        <v>2.19</v>
      </c>
      <c r="AA92" s="355"/>
    </row>
    <row r="93" spans="1:42" ht="15.95" customHeight="1" x14ac:dyDescent="0.2">
      <c r="B93" s="185"/>
      <c r="C93" s="185"/>
      <c r="D93" s="185"/>
      <c r="E93" s="185"/>
      <c r="F93" s="185"/>
      <c r="G93" s="185"/>
      <c r="H93" s="185"/>
      <c r="I93" s="185"/>
      <c r="J93" s="185"/>
      <c r="K93" s="185"/>
      <c r="L93" s="185"/>
      <c r="M93" s="185"/>
      <c r="N93" s="185"/>
      <c r="O93" s="185"/>
      <c r="P93" s="185"/>
      <c r="Q93" s="185"/>
      <c r="R93" s="185"/>
      <c r="S93" s="185"/>
      <c r="T93" s="185"/>
      <c r="U93" s="185"/>
      <c r="V93" s="185"/>
      <c r="W93" s="185"/>
      <c r="X93" s="185"/>
      <c r="Y93" s="185"/>
      <c r="Z93" s="185"/>
      <c r="AA93" s="185"/>
    </row>
    <row r="94" spans="1:42" ht="33.75" x14ac:dyDescent="0.2">
      <c r="A94" s="225" t="s">
        <v>288</v>
      </c>
    </row>
    <row r="96" spans="1:42" ht="25.5" customHeight="1" x14ac:dyDescent="0.2">
      <c r="A96" s="190" t="s">
        <v>222</v>
      </c>
      <c r="B96" s="126" t="s">
        <v>25</v>
      </c>
      <c r="C96" s="126" t="s">
        <v>26</v>
      </c>
      <c r="D96" s="126" t="s">
        <v>27</v>
      </c>
      <c r="E96" s="126" t="s">
        <v>28</v>
      </c>
      <c r="F96" s="126" t="s">
        <v>29</v>
      </c>
      <c r="G96" s="126" t="s">
        <v>30</v>
      </c>
      <c r="H96" s="126" t="s">
        <v>31</v>
      </c>
      <c r="I96" s="126" t="s">
        <v>32</v>
      </c>
      <c r="J96" s="126" t="s">
        <v>33</v>
      </c>
      <c r="K96" s="126" t="s">
        <v>34</v>
      </c>
      <c r="L96" s="126" t="s">
        <v>35</v>
      </c>
      <c r="M96" s="126" t="s">
        <v>38</v>
      </c>
      <c r="N96" s="126" t="s">
        <v>42</v>
      </c>
      <c r="O96" s="126" t="s">
        <v>44</v>
      </c>
      <c r="P96" s="126" t="s">
        <v>108</v>
      </c>
      <c r="Q96" s="126" t="s">
        <v>140</v>
      </c>
      <c r="R96" s="126" t="s">
        <v>139</v>
      </c>
      <c r="S96" s="126" t="s">
        <v>138</v>
      </c>
      <c r="T96" s="126" t="s">
        <v>137</v>
      </c>
      <c r="U96" s="126" t="s">
        <v>238</v>
      </c>
      <c r="V96" s="126" t="s">
        <v>255</v>
      </c>
      <c r="W96" s="126" t="s">
        <v>257</v>
      </c>
      <c r="X96" s="126" t="s">
        <v>261</v>
      </c>
      <c r="Y96" s="126" t="s">
        <v>273</v>
      </c>
      <c r="Z96" s="126" t="s">
        <v>284</v>
      </c>
      <c r="AA96" s="126" t="s">
        <v>300</v>
      </c>
      <c r="AB96" s="126" t="s">
        <v>305</v>
      </c>
      <c r="AC96" s="126" t="s">
        <v>310</v>
      </c>
      <c r="AD96" s="126" t="s">
        <v>313</v>
      </c>
      <c r="AE96" s="126" t="s">
        <v>322</v>
      </c>
      <c r="AF96" s="126" t="s">
        <v>338</v>
      </c>
      <c r="AG96" s="126" t="s">
        <v>361</v>
      </c>
      <c r="AH96" s="126" t="s">
        <v>363</v>
      </c>
      <c r="AI96" s="126" t="s">
        <v>365</v>
      </c>
      <c r="AJ96" s="126" t="s">
        <v>371</v>
      </c>
      <c r="AK96" s="126" t="str">
        <f>+$AK$3</f>
        <v>1-3 2025</v>
      </c>
      <c r="AL96" s="126" t="s">
        <v>377</v>
      </c>
      <c r="AM96" s="126" t="s">
        <v>385</v>
      </c>
      <c r="AN96" s="126" t="str">
        <f>+AN49</f>
        <v>1-12 2025</v>
      </c>
      <c r="AO96" s="126" t="str">
        <f>+AO49</f>
        <v>1-3 2026</v>
      </c>
      <c r="AP96" s="126" t="str">
        <f>+$AP$3</f>
        <v>1-6 2026</v>
      </c>
    </row>
    <row r="97" spans="1:42" ht="15.75" customHeight="1" x14ac:dyDescent="0.2">
      <c r="A97" s="20" t="s">
        <v>154</v>
      </c>
      <c r="B97" s="111">
        <v>11.581</v>
      </c>
      <c r="C97" s="111">
        <v>17.530999999999999</v>
      </c>
      <c r="D97" s="111">
        <v>23.561</v>
      </c>
      <c r="E97" s="111">
        <v>5.7519999999999998</v>
      </c>
      <c r="F97" s="111">
        <v>11.334</v>
      </c>
      <c r="G97" s="111">
        <v>16.748999999999999</v>
      </c>
      <c r="H97" s="111">
        <v>22.245000000000001</v>
      </c>
      <c r="I97" s="111">
        <v>5.2030000000000003</v>
      </c>
      <c r="J97" s="111">
        <v>10.532</v>
      </c>
      <c r="K97" s="111">
        <v>16.079000000000001</v>
      </c>
      <c r="L97" s="111">
        <v>22.405000000000001</v>
      </c>
      <c r="M97" s="111">
        <v>5.516</v>
      </c>
      <c r="N97" s="111">
        <v>10.882</v>
      </c>
      <c r="O97" s="111">
        <v>16.399000000000001</v>
      </c>
      <c r="P97" s="111">
        <v>21.614999999999998</v>
      </c>
      <c r="Q97" s="111">
        <v>5.1920000000000002</v>
      </c>
      <c r="R97" s="111">
        <v>10.343</v>
      </c>
      <c r="S97" s="111">
        <v>15.78</v>
      </c>
      <c r="T97" s="111">
        <v>21.361999999999998</v>
      </c>
      <c r="U97" s="111">
        <v>5.133</v>
      </c>
      <c r="V97" s="111">
        <v>11.243</v>
      </c>
      <c r="W97" s="111">
        <v>17.131</v>
      </c>
      <c r="X97" s="111">
        <v>23.015000000000001</v>
      </c>
      <c r="Y97" s="111">
        <v>5.9740000000000002</v>
      </c>
      <c r="Z97" s="111">
        <v>12.253</v>
      </c>
      <c r="AA97" s="111">
        <v>18.937999999999999</v>
      </c>
      <c r="AB97" s="111">
        <v>26.436</v>
      </c>
      <c r="AC97" s="111">
        <v>8.0229999999999997</v>
      </c>
      <c r="AD97" s="111">
        <v>16.727</v>
      </c>
      <c r="AE97" s="111">
        <v>26.273</v>
      </c>
      <c r="AF97" s="111">
        <v>35.975000000000001</v>
      </c>
      <c r="AG97" s="111">
        <v>10.202</v>
      </c>
      <c r="AH97" s="111">
        <v>20.905999999999999</v>
      </c>
      <c r="AI97" s="111">
        <v>31.800999999999998</v>
      </c>
      <c r="AJ97" s="111">
        <v>42.741999999999997</v>
      </c>
      <c r="AK97" s="111">
        <v>11.114000000000001</v>
      </c>
      <c r="AL97" s="111">
        <v>22.158000000000001</v>
      </c>
      <c r="AM97" s="111">
        <v>33.447000000000003</v>
      </c>
      <c r="AN97" s="111">
        <v>45.252000000000002</v>
      </c>
      <c r="AO97" s="111">
        <v>12.037000000000001</v>
      </c>
      <c r="AP97" s="111">
        <v>24.956</v>
      </c>
    </row>
    <row r="98" spans="1:42" ht="15.75" customHeight="1" x14ac:dyDescent="0.2">
      <c r="A98" s="20" t="s">
        <v>153</v>
      </c>
      <c r="B98" s="111">
        <v>-2.8940000000000001</v>
      </c>
      <c r="C98" s="111">
        <v>-4.1319999999999997</v>
      </c>
      <c r="D98" s="111">
        <v>-5.306</v>
      </c>
      <c r="E98" s="111">
        <v>-1.0880000000000001</v>
      </c>
      <c r="F98" s="111">
        <v>-2.1230000000000002</v>
      </c>
      <c r="G98" s="111">
        <v>-3.13</v>
      </c>
      <c r="H98" s="111">
        <v>-4.0990000000000002</v>
      </c>
      <c r="I98" s="111">
        <v>-0.89800000000000002</v>
      </c>
      <c r="J98" s="111">
        <v>-1.738</v>
      </c>
      <c r="K98" s="111">
        <v>-2.5609999999999999</v>
      </c>
      <c r="L98" s="111">
        <v>-3.3479999999999999</v>
      </c>
      <c r="M98" s="111">
        <v>-0.76</v>
      </c>
      <c r="N98" s="111">
        <v>-1.494</v>
      </c>
      <c r="O98" s="111">
        <v>-2.327</v>
      </c>
      <c r="P98" s="111">
        <v>-3.0680000000000001</v>
      </c>
      <c r="Q98" s="111">
        <v>-0.71699999999999997</v>
      </c>
      <c r="R98" s="111">
        <v>-1.405</v>
      </c>
      <c r="S98" s="111">
        <v>-2.0979999999999999</v>
      </c>
      <c r="T98" s="111">
        <v>-2.7730000000000001</v>
      </c>
      <c r="U98" s="111">
        <v>-0.65100000000000002</v>
      </c>
      <c r="V98" s="111">
        <v>-1.343</v>
      </c>
      <c r="W98" s="111">
        <v>-2.129</v>
      </c>
      <c r="X98" s="111">
        <v>-2.9279999999999999</v>
      </c>
      <c r="Y98" s="111">
        <v>-0.76500000000000001</v>
      </c>
      <c r="Z98" s="111">
        <v>-1.4790000000000001</v>
      </c>
      <c r="AA98" s="111">
        <v>-2.137</v>
      </c>
      <c r="AB98" s="111">
        <v>-2.8420000000000001</v>
      </c>
      <c r="AC98" s="111">
        <v>-0.63200000000000001</v>
      </c>
      <c r="AD98" s="111">
        <v>-1.5780000000000001</v>
      </c>
      <c r="AE98" s="111">
        <v>-2.5150000000000001</v>
      </c>
      <c r="AF98" s="111">
        <v>-3.5</v>
      </c>
      <c r="AG98" s="111">
        <v>-0.97199999999999998</v>
      </c>
      <c r="AH98" s="111">
        <v>-1.954</v>
      </c>
      <c r="AI98" s="111">
        <v>-3.012</v>
      </c>
      <c r="AJ98" s="111">
        <v>-4.2690000000000001</v>
      </c>
      <c r="AK98" s="111">
        <v>-1.5940000000000001</v>
      </c>
      <c r="AL98" s="111">
        <v>-3.1</v>
      </c>
      <c r="AM98" s="111">
        <v>-4.6970000000000001</v>
      </c>
      <c r="AN98" s="111">
        <v>-6.4480000000000004</v>
      </c>
      <c r="AO98" s="111">
        <v>-1.7290000000000001</v>
      </c>
      <c r="AP98" s="111">
        <v>-3.5310000000000001</v>
      </c>
    </row>
    <row r="99" spans="1:42" ht="15.75" customHeight="1" x14ac:dyDescent="0.2">
      <c r="A99" s="318" t="s">
        <v>152</v>
      </c>
      <c r="B99" s="189">
        <v>8.6869999999999994</v>
      </c>
      <c r="C99" s="189">
        <v>13.398999999999999</v>
      </c>
      <c r="D99" s="189">
        <v>18.254999999999999</v>
      </c>
      <c r="E99" s="189">
        <v>4.6639999999999997</v>
      </c>
      <c r="F99" s="189">
        <v>9.2110000000000003</v>
      </c>
      <c r="G99" s="189">
        <v>13.619</v>
      </c>
      <c r="H99" s="189">
        <v>18.146000000000001</v>
      </c>
      <c r="I99" s="189">
        <v>4.3049999999999997</v>
      </c>
      <c r="J99" s="189">
        <v>8.7940000000000005</v>
      </c>
      <c r="K99" s="189">
        <v>13.518000000000001</v>
      </c>
      <c r="L99" s="189">
        <v>19.056999999999999</v>
      </c>
      <c r="M99" s="189">
        <v>4.7560000000000002</v>
      </c>
      <c r="N99" s="189">
        <v>9.3879999999999999</v>
      </c>
      <c r="O99" s="189">
        <v>14.071999999999999</v>
      </c>
      <c r="P99" s="189">
        <v>18.547000000000001</v>
      </c>
      <c r="Q99" s="189">
        <v>4.4749999999999996</v>
      </c>
      <c r="R99" s="189">
        <v>8.9380000000000006</v>
      </c>
      <c r="S99" s="189">
        <v>13.682</v>
      </c>
      <c r="T99" s="189">
        <v>18.588999999999999</v>
      </c>
      <c r="U99" s="189">
        <v>4.4820000000000002</v>
      </c>
      <c r="V99" s="189">
        <v>9.9</v>
      </c>
      <c r="W99" s="189">
        <v>15.002000000000001</v>
      </c>
      <c r="X99" s="189">
        <v>20.087</v>
      </c>
      <c r="Y99" s="189">
        <v>5.2089999999999996</v>
      </c>
      <c r="Z99" s="189">
        <v>10.773999999999999</v>
      </c>
      <c r="AA99" s="189">
        <v>16.800999999999998</v>
      </c>
      <c r="AB99" s="189">
        <v>23.594000000000001</v>
      </c>
      <c r="AC99" s="189">
        <v>7.391</v>
      </c>
      <c r="AD99" s="189">
        <v>15.148999999999999</v>
      </c>
      <c r="AE99" s="189">
        <v>23.757999999999999</v>
      </c>
      <c r="AF99" s="189">
        <v>32.475000000000001</v>
      </c>
      <c r="AG99" s="189">
        <v>9.23</v>
      </c>
      <c r="AH99" s="189">
        <v>18.952000000000002</v>
      </c>
      <c r="AI99" s="189">
        <v>28.789000000000001</v>
      </c>
      <c r="AJ99" s="189">
        <v>38.472999999999999</v>
      </c>
      <c r="AK99" s="189">
        <v>9.52</v>
      </c>
      <c r="AL99" s="189">
        <v>19.058</v>
      </c>
      <c r="AM99" s="189">
        <v>28.75</v>
      </c>
      <c r="AN99" s="189">
        <v>38.804000000000002</v>
      </c>
      <c r="AO99" s="189">
        <v>10.308</v>
      </c>
      <c r="AP99" s="189">
        <v>21.425000000000001</v>
      </c>
    </row>
    <row r="100" spans="1:42" ht="15.75" customHeight="1" x14ac:dyDescent="0.2">
      <c r="A100" s="20" t="s">
        <v>151</v>
      </c>
      <c r="B100" s="111">
        <v>5.1369999999999996</v>
      </c>
      <c r="C100" s="111">
        <v>7.9610000000000003</v>
      </c>
      <c r="D100" s="111">
        <v>10.83</v>
      </c>
      <c r="E100" s="111">
        <v>2.8559999999999999</v>
      </c>
      <c r="F100" s="111">
        <v>5.9420000000000002</v>
      </c>
      <c r="G100" s="111">
        <v>9.1590000000000007</v>
      </c>
      <c r="H100" s="111">
        <v>12.435</v>
      </c>
      <c r="I100" s="111">
        <v>3.3420000000000001</v>
      </c>
      <c r="J100" s="111">
        <v>6.9420000000000002</v>
      </c>
      <c r="K100" s="111">
        <v>10.635999999999999</v>
      </c>
      <c r="L100" s="111">
        <v>14.417</v>
      </c>
      <c r="M100" s="111">
        <v>3.5150000000000001</v>
      </c>
      <c r="N100" s="111">
        <v>7.2619999999999996</v>
      </c>
      <c r="O100" s="111">
        <v>11.154</v>
      </c>
      <c r="P100" s="111">
        <v>15.42</v>
      </c>
      <c r="Q100" s="111">
        <v>3.7349999999999999</v>
      </c>
      <c r="R100" s="111">
        <v>7.2389999999999999</v>
      </c>
      <c r="S100" s="111">
        <v>11.206</v>
      </c>
      <c r="T100" s="111">
        <v>15.087</v>
      </c>
      <c r="U100" s="111">
        <v>3.827</v>
      </c>
      <c r="V100" s="111">
        <v>8.0120000000000005</v>
      </c>
      <c r="W100" s="111">
        <v>12.48</v>
      </c>
      <c r="X100" s="111">
        <v>16.773</v>
      </c>
      <c r="Y100" s="111">
        <v>4.38</v>
      </c>
      <c r="Z100" s="111">
        <v>9.1859999999999999</v>
      </c>
      <c r="AA100" s="111">
        <v>14.260999999999999</v>
      </c>
      <c r="AB100" s="111">
        <v>19.186</v>
      </c>
      <c r="AC100" s="111">
        <v>4.8780000000000001</v>
      </c>
      <c r="AD100" s="111">
        <v>10.17</v>
      </c>
      <c r="AE100" s="111">
        <v>15.977</v>
      </c>
      <c r="AF100" s="111">
        <v>21.843</v>
      </c>
      <c r="AG100" s="111">
        <v>5.5659999999999998</v>
      </c>
      <c r="AH100" s="111">
        <v>11.478</v>
      </c>
      <c r="AI100" s="111">
        <v>17.931999999999999</v>
      </c>
      <c r="AJ100" s="111">
        <v>24.079000000000001</v>
      </c>
      <c r="AK100" s="111">
        <v>5.7610000000000001</v>
      </c>
      <c r="AL100" s="111">
        <v>12.071999999999999</v>
      </c>
      <c r="AM100" s="111">
        <v>18.863</v>
      </c>
      <c r="AN100" s="111">
        <v>25.51</v>
      </c>
      <c r="AO100" s="111">
        <v>6.3369999999999997</v>
      </c>
      <c r="AP100" s="111">
        <v>13.364000000000001</v>
      </c>
    </row>
    <row r="101" spans="1:42" ht="15.75" customHeight="1" x14ac:dyDescent="0.2">
      <c r="A101" s="20" t="s">
        <v>150</v>
      </c>
      <c r="B101" s="111">
        <v>-1.6919999999999999</v>
      </c>
      <c r="C101" s="111">
        <v>-1.9379999999999999</v>
      </c>
      <c r="D101" s="111">
        <v>-2.6360000000000001</v>
      </c>
      <c r="E101" s="111">
        <v>-0.63200000000000001</v>
      </c>
      <c r="F101" s="111">
        <v>-1.4079999999999999</v>
      </c>
      <c r="G101" s="111">
        <v>-2.2810000000000001</v>
      </c>
      <c r="H101" s="111">
        <v>-3.1190000000000002</v>
      </c>
      <c r="I101" s="111">
        <v>-0.751</v>
      </c>
      <c r="J101" s="111">
        <v>-1.605</v>
      </c>
      <c r="K101" s="111">
        <v>-2.6059999999999999</v>
      </c>
      <c r="L101" s="111">
        <v>-3.5059999999999998</v>
      </c>
      <c r="M101" s="111">
        <v>-0.93600000000000005</v>
      </c>
      <c r="N101" s="111">
        <v>-1.956</v>
      </c>
      <c r="O101" s="111">
        <v>-3.0379999999999998</v>
      </c>
      <c r="P101" s="111">
        <v>-3.9340000000000002</v>
      </c>
      <c r="Q101" s="111">
        <v>-0.90600000000000003</v>
      </c>
      <c r="R101" s="111">
        <v>-1.6619999999999999</v>
      </c>
      <c r="S101" s="111">
        <v>-2.645</v>
      </c>
      <c r="T101" s="111">
        <v>-3.544</v>
      </c>
      <c r="U101" s="111">
        <v>-0.95199999999999996</v>
      </c>
      <c r="V101" s="111">
        <v>-2.0089999999999999</v>
      </c>
      <c r="W101" s="111">
        <v>-3.1760000000000002</v>
      </c>
      <c r="X101" s="111">
        <v>-4.242</v>
      </c>
      <c r="Y101" s="111">
        <v>-1.079</v>
      </c>
      <c r="Z101" s="111">
        <v>-2.278</v>
      </c>
      <c r="AA101" s="111">
        <v>-3.6320000000000001</v>
      </c>
      <c r="AB101" s="111">
        <v>-4.6150000000000002</v>
      </c>
      <c r="AC101" s="111">
        <v>-1.1819999999999999</v>
      </c>
      <c r="AD101" s="111">
        <v>-2.4550000000000001</v>
      </c>
      <c r="AE101" s="111">
        <v>-4.1609999999999996</v>
      </c>
      <c r="AF101" s="111">
        <v>-5.899</v>
      </c>
      <c r="AG101" s="111">
        <v>-1.4970000000000001</v>
      </c>
      <c r="AH101" s="111">
        <v>-2.6480000000000001</v>
      </c>
      <c r="AI101" s="111">
        <v>-4.1920000000000002</v>
      </c>
      <c r="AJ101" s="111">
        <v>-5.6740000000000004</v>
      </c>
      <c r="AK101" s="111">
        <v>-1.224</v>
      </c>
      <c r="AL101" s="111">
        <v>-2.6909999999999998</v>
      </c>
      <c r="AM101" s="111">
        <v>-4.391</v>
      </c>
      <c r="AN101" s="111">
        <v>-5.335</v>
      </c>
      <c r="AO101" s="111">
        <v>-1.58</v>
      </c>
      <c r="AP101" s="111">
        <v>-3.1389999999999998</v>
      </c>
    </row>
    <row r="102" spans="1:42" ht="15.75" customHeight="1" x14ac:dyDescent="0.2">
      <c r="A102" s="319" t="s">
        <v>149</v>
      </c>
      <c r="B102" s="187">
        <v>3.4449999999999998</v>
      </c>
      <c r="C102" s="187">
        <v>6.0229999999999997</v>
      </c>
      <c r="D102" s="187">
        <v>8.1940000000000008</v>
      </c>
      <c r="E102" s="187">
        <v>2.2240000000000002</v>
      </c>
      <c r="F102" s="187">
        <v>4.5339999999999998</v>
      </c>
      <c r="G102" s="187">
        <v>6.8780000000000001</v>
      </c>
      <c r="H102" s="187">
        <v>9.3160000000000007</v>
      </c>
      <c r="I102" s="187">
        <v>2.5910000000000002</v>
      </c>
      <c r="J102" s="187">
        <v>5.3369999999999997</v>
      </c>
      <c r="K102" s="187">
        <v>8.0299999999999994</v>
      </c>
      <c r="L102" s="187">
        <v>10.911</v>
      </c>
      <c r="M102" s="187">
        <v>2.5790000000000002</v>
      </c>
      <c r="N102" s="187">
        <v>5.306</v>
      </c>
      <c r="O102" s="187">
        <v>8.1159999999999997</v>
      </c>
      <c r="P102" s="187">
        <v>11.486000000000001</v>
      </c>
      <c r="Q102" s="187">
        <v>2.8290000000000002</v>
      </c>
      <c r="R102" s="187">
        <v>5.577</v>
      </c>
      <c r="S102" s="187">
        <v>8.5609999999999999</v>
      </c>
      <c r="T102" s="187">
        <v>11.542999999999999</v>
      </c>
      <c r="U102" s="187">
        <v>2.875</v>
      </c>
      <c r="V102" s="187">
        <v>6.0030000000000001</v>
      </c>
      <c r="W102" s="187">
        <v>9.3040000000000003</v>
      </c>
      <c r="X102" s="187">
        <v>12.531000000000001</v>
      </c>
      <c r="Y102" s="187">
        <v>3.3010000000000002</v>
      </c>
      <c r="Z102" s="187">
        <v>6.9080000000000004</v>
      </c>
      <c r="AA102" s="187">
        <v>10.629</v>
      </c>
      <c r="AB102" s="187">
        <v>14.571</v>
      </c>
      <c r="AC102" s="187">
        <v>3.6960000000000002</v>
      </c>
      <c r="AD102" s="187">
        <v>7.7149999999999999</v>
      </c>
      <c r="AE102" s="187">
        <v>11.816000000000001</v>
      </c>
      <c r="AF102" s="187">
        <v>15.944000000000001</v>
      </c>
      <c r="AG102" s="187">
        <v>4.069</v>
      </c>
      <c r="AH102" s="187">
        <v>8.83</v>
      </c>
      <c r="AI102" s="187">
        <v>13.74</v>
      </c>
      <c r="AJ102" s="187">
        <v>18.405000000000001</v>
      </c>
      <c r="AK102" s="187">
        <v>4.5369999999999999</v>
      </c>
      <c r="AL102" s="187">
        <v>9.3810000000000002</v>
      </c>
      <c r="AM102" s="187">
        <v>14.472</v>
      </c>
      <c r="AN102" s="187">
        <v>20.175000000000001</v>
      </c>
      <c r="AO102" s="187">
        <v>4.7569999999999997</v>
      </c>
      <c r="AP102" s="187">
        <v>10.225</v>
      </c>
    </row>
    <row r="103" spans="1:42" ht="15.75" customHeight="1" x14ac:dyDescent="0.2">
      <c r="A103" s="320" t="s">
        <v>148</v>
      </c>
      <c r="B103" s="317">
        <v>0.01</v>
      </c>
      <c r="C103" s="317">
        <v>1.2E-2</v>
      </c>
      <c r="D103" s="317">
        <v>1.4E-2</v>
      </c>
      <c r="E103" s="317">
        <v>1E-3</v>
      </c>
      <c r="F103" s="317">
        <v>0.04</v>
      </c>
      <c r="G103" s="317">
        <v>4.4999999999999998E-2</v>
      </c>
      <c r="H103" s="317">
        <v>4.9000000000000002E-2</v>
      </c>
      <c r="I103" s="317">
        <v>2E-3</v>
      </c>
      <c r="J103" s="317">
        <v>3.0000000000000001E-3</v>
      </c>
      <c r="K103" s="317">
        <v>7.0000000000000001E-3</v>
      </c>
      <c r="L103" s="317">
        <v>8.9999999999999993E-3</v>
      </c>
      <c r="M103" s="317">
        <v>0</v>
      </c>
      <c r="N103" s="317">
        <v>0</v>
      </c>
      <c r="O103" s="317">
        <v>3.0000000000000001E-3</v>
      </c>
      <c r="P103" s="317">
        <v>5.0000000000000001E-3</v>
      </c>
      <c r="Q103" s="317">
        <v>0</v>
      </c>
      <c r="R103" s="317">
        <v>0</v>
      </c>
      <c r="S103" s="317">
        <v>2E-3</v>
      </c>
      <c r="T103" s="317">
        <v>2E-3</v>
      </c>
      <c r="U103" s="317">
        <v>0</v>
      </c>
      <c r="V103" s="317">
        <v>0</v>
      </c>
      <c r="W103" s="317">
        <v>2E-3</v>
      </c>
      <c r="X103" s="317">
        <v>2E-3</v>
      </c>
      <c r="Y103" s="317">
        <v>0</v>
      </c>
      <c r="Z103" s="317">
        <v>0</v>
      </c>
      <c r="AA103" s="317">
        <v>2E-3</v>
      </c>
      <c r="AB103" s="317">
        <v>2E-3</v>
      </c>
      <c r="AC103" s="317">
        <v>0</v>
      </c>
      <c r="AD103" s="317">
        <v>0</v>
      </c>
      <c r="AE103" s="317">
        <v>2E-3</v>
      </c>
      <c r="AF103" s="317">
        <v>2E-3</v>
      </c>
      <c r="AG103" s="317">
        <v>0</v>
      </c>
      <c r="AH103" s="317">
        <v>0</v>
      </c>
      <c r="AI103" s="317">
        <v>2E-3</v>
      </c>
      <c r="AJ103" s="317">
        <v>2E-3</v>
      </c>
      <c r="AK103" s="317">
        <v>0</v>
      </c>
      <c r="AL103" s="317">
        <v>0</v>
      </c>
      <c r="AM103" s="317">
        <v>0</v>
      </c>
      <c r="AN103" s="317">
        <v>0</v>
      </c>
      <c r="AO103" s="317">
        <v>0</v>
      </c>
      <c r="AP103" s="317">
        <v>0</v>
      </c>
    </row>
    <row r="104" spans="1:42" ht="15.75" customHeight="1" x14ac:dyDescent="0.2">
      <c r="A104" s="205" t="s">
        <v>147</v>
      </c>
      <c r="B104" s="186">
        <v>0.86</v>
      </c>
      <c r="C104" s="186">
        <v>1.4239999999999999</v>
      </c>
      <c r="D104" s="186">
        <v>1.835</v>
      </c>
      <c r="E104" s="186">
        <v>0.32200000000000001</v>
      </c>
      <c r="F104" s="186">
        <v>0.71</v>
      </c>
      <c r="G104" s="186">
        <v>1.1100000000000001</v>
      </c>
      <c r="H104" s="186">
        <v>1.7030000000000001</v>
      </c>
      <c r="I104" s="186">
        <v>0.30499999999999999</v>
      </c>
      <c r="J104" s="186">
        <v>0.70899999999999996</v>
      </c>
      <c r="K104" s="186">
        <v>1.0920000000000001</v>
      </c>
      <c r="L104" s="186">
        <v>1.498</v>
      </c>
      <c r="M104" s="186">
        <v>0.51900000000000002</v>
      </c>
      <c r="N104" s="186">
        <v>0.93400000000000005</v>
      </c>
      <c r="O104" s="186">
        <v>1.3660000000000001</v>
      </c>
      <c r="P104" s="186">
        <v>1.867</v>
      </c>
      <c r="Q104" s="186">
        <v>0.19600000000000001</v>
      </c>
      <c r="R104" s="186">
        <v>0.6</v>
      </c>
      <c r="S104" s="186">
        <v>0.93100000000000005</v>
      </c>
      <c r="T104" s="186">
        <v>1.0529999999999999</v>
      </c>
      <c r="U104" s="186">
        <v>0.26500000000000001</v>
      </c>
      <c r="V104" s="186">
        <v>1.0129999999999999</v>
      </c>
      <c r="W104" s="186">
        <v>1.4370000000000001</v>
      </c>
      <c r="X104" s="186">
        <v>1.77</v>
      </c>
      <c r="Y104" s="186">
        <v>0.38</v>
      </c>
      <c r="Z104" s="186">
        <v>0.80700000000000005</v>
      </c>
      <c r="AA104" s="186">
        <v>1.321</v>
      </c>
      <c r="AB104" s="186">
        <v>1.7310000000000001</v>
      </c>
      <c r="AC104" s="186">
        <v>0.254</v>
      </c>
      <c r="AD104" s="186">
        <v>0.66500000000000004</v>
      </c>
      <c r="AE104" s="186">
        <v>0.84099999999999997</v>
      </c>
      <c r="AF104" s="186">
        <v>1.3</v>
      </c>
      <c r="AG104" s="186">
        <v>0.39900000000000002</v>
      </c>
      <c r="AH104" s="186">
        <v>0.61199999999999999</v>
      </c>
      <c r="AI104" s="186">
        <v>1.0680000000000001</v>
      </c>
      <c r="AJ104" s="186">
        <v>1.5820000000000001</v>
      </c>
      <c r="AK104" s="186">
        <v>0.34699999999999998</v>
      </c>
      <c r="AL104" s="186">
        <v>0.68600000000000005</v>
      </c>
      <c r="AM104" s="186">
        <v>1.0649999999999999</v>
      </c>
      <c r="AN104" s="186">
        <v>1.4379999999999999</v>
      </c>
      <c r="AO104" s="186">
        <v>0.32700000000000001</v>
      </c>
      <c r="AP104" s="186">
        <v>0.71599999999999997</v>
      </c>
    </row>
    <row r="105" spans="1:42" ht="15.75" customHeight="1" x14ac:dyDescent="0.2">
      <c r="A105" s="205" t="s">
        <v>339</v>
      </c>
      <c r="B105" s="186">
        <v>-0.122</v>
      </c>
      <c r="C105" s="186">
        <v>-0.89400000000000002</v>
      </c>
      <c r="D105" s="186">
        <v>-1.224</v>
      </c>
      <c r="E105" s="186">
        <v>-0.35799999999999998</v>
      </c>
      <c r="F105" s="186">
        <v>-0.71099999999999997</v>
      </c>
      <c r="G105" s="186">
        <v>-1.0620000000000001</v>
      </c>
      <c r="H105" s="186">
        <v>-1.4319999999999999</v>
      </c>
      <c r="I105" s="186">
        <v>-0.41699999999999998</v>
      </c>
      <c r="J105" s="186">
        <v>-0.74099999999999999</v>
      </c>
      <c r="K105" s="186">
        <v>-1.1539999999999999</v>
      </c>
      <c r="L105" s="186">
        <v>-1.4790000000000001</v>
      </c>
      <c r="M105" s="186">
        <v>-0.313</v>
      </c>
      <c r="N105" s="186">
        <v>-0.63100000000000001</v>
      </c>
      <c r="O105" s="186">
        <v>-0.92300000000000004</v>
      </c>
      <c r="P105" s="186">
        <v>-1.2529999999999999</v>
      </c>
      <c r="Q105" s="186">
        <v>-0.27800000000000002</v>
      </c>
      <c r="R105" s="186">
        <v>-0.63500000000000001</v>
      </c>
      <c r="S105" s="186">
        <v>-0.85799999999999998</v>
      </c>
      <c r="T105" s="186">
        <v>-1.121</v>
      </c>
      <c r="U105" s="186">
        <v>-0.32300000000000001</v>
      </c>
      <c r="V105" s="186">
        <v>-0.52600000000000002</v>
      </c>
      <c r="W105" s="186">
        <v>-0.88400000000000001</v>
      </c>
      <c r="X105" s="186">
        <v>-1.175</v>
      </c>
      <c r="Y105" s="186">
        <v>-0.42</v>
      </c>
      <c r="Z105" s="186">
        <v>-0.85299999999999998</v>
      </c>
      <c r="AA105" s="186">
        <v>-1.262</v>
      </c>
      <c r="AB105" s="186">
        <v>-1.363</v>
      </c>
      <c r="AC105" s="186">
        <v>-0.38900000000000001</v>
      </c>
      <c r="AD105" s="186">
        <v>-1.5209999999999999</v>
      </c>
      <c r="AE105" s="186">
        <v>-2.0699999999999998</v>
      </c>
      <c r="AF105" s="186">
        <v>-2.847</v>
      </c>
      <c r="AG105" s="186">
        <v>-0.14899999999999999</v>
      </c>
      <c r="AH105" s="186">
        <v>-0.45100000000000001</v>
      </c>
      <c r="AI105" s="186">
        <v>-0.85</v>
      </c>
      <c r="AJ105" s="186">
        <v>-1.4770000000000001</v>
      </c>
      <c r="AK105" s="186">
        <v>-0.55600000000000005</v>
      </c>
      <c r="AL105" s="186">
        <v>-1.0469999999999999</v>
      </c>
      <c r="AM105" s="186">
        <v>-1.175</v>
      </c>
      <c r="AN105" s="186">
        <v>-1.8049999999999999</v>
      </c>
      <c r="AO105" s="186">
        <v>-0.63</v>
      </c>
      <c r="AP105" s="186">
        <v>-1.1419999999999999</v>
      </c>
    </row>
    <row r="106" spans="1:42" ht="15.75" customHeight="1" x14ac:dyDescent="0.2">
      <c r="A106" s="321" t="s">
        <v>340</v>
      </c>
      <c r="B106" s="188">
        <v>12.88</v>
      </c>
      <c r="C106" s="188">
        <v>19.963999999999999</v>
      </c>
      <c r="D106" s="188">
        <v>27.074000000000002</v>
      </c>
      <c r="E106" s="188">
        <v>6.8529999999999998</v>
      </c>
      <c r="F106" s="188">
        <v>13.784000000000001</v>
      </c>
      <c r="G106" s="188">
        <v>20.59</v>
      </c>
      <c r="H106" s="188">
        <v>27.782</v>
      </c>
      <c r="I106" s="188">
        <v>6.7859999999999996</v>
      </c>
      <c r="J106" s="188">
        <v>14.102</v>
      </c>
      <c r="K106" s="188">
        <v>21.492999999999999</v>
      </c>
      <c r="L106" s="188">
        <v>29.995999999999999</v>
      </c>
      <c r="M106" s="188">
        <v>7.5410000000000004</v>
      </c>
      <c r="N106" s="188">
        <v>14.997</v>
      </c>
      <c r="O106" s="188">
        <v>22.634</v>
      </c>
      <c r="P106" s="188">
        <v>30.652000000000001</v>
      </c>
      <c r="Q106" s="188">
        <v>7.2220000000000004</v>
      </c>
      <c r="R106" s="188">
        <v>14.48</v>
      </c>
      <c r="S106" s="188">
        <v>22.318000000000001</v>
      </c>
      <c r="T106" s="188">
        <v>30.065999999999999</v>
      </c>
      <c r="U106" s="188">
        <v>7.2990000000000004</v>
      </c>
      <c r="V106" s="188">
        <v>16.39</v>
      </c>
      <c r="W106" s="188">
        <v>24.861000000000001</v>
      </c>
      <c r="X106" s="188">
        <v>33.215000000000003</v>
      </c>
      <c r="Y106" s="188">
        <v>8.4700000000000006</v>
      </c>
      <c r="Z106" s="188">
        <v>17.635999999999999</v>
      </c>
      <c r="AA106" s="188">
        <v>27.491</v>
      </c>
      <c r="AB106" s="188">
        <v>38.534999999999997</v>
      </c>
      <c r="AC106" s="188">
        <v>10.952</v>
      </c>
      <c r="AD106" s="188">
        <v>22.007999999999999</v>
      </c>
      <c r="AE106" s="188">
        <v>34.347000000000001</v>
      </c>
      <c r="AF106" s="188">
        <v>46.874000000000002</v>
      </c>
      <c r="AG106" s="188">
        <v>13.548999999999999</v>
      </c>
      <c r="AH106" s="188">
        <v>27.943000000000001</v>
      </c>
      <c r="AI106" s="188">
        <v>42.749000000000002</v>
      </c>
      <c r="AJ106" s="188">
        <v>56.984999999999999</v>
      </c>
      <c r="AK106" s="188">
        <v>13.848000000000001</v>
      </c>
      <c r="AL106" s="188">
        <v>28.077999999999999</v>
      </c>
      <c r="AM106" s="188">
        <v>43.112000000000002</v>
      </c>
      <c r="AN106" s="188">
        <v>58.612000000000002</v>
      </c>
      <c r="AO106" s="188">
        <v>14.762</v>
      </c>
      <c r="AP106" s="188">
        <v>31.224</v>
      </c>
    </row>
    <row r="107" spans="1:42" ht="15.75" customHeight="1" x14ac:dyDescent="0.2">
      <c r="A107" s="20" t="s">
        <v>220</v>
      </c>
      <c r="B107" s="111">
        <v>-3.77</v>
      </c>
      <c r="C107" s="111">
        <v>-6.0369999999999999</v>
      </c>
      <c r="D107" s="111">
        <v>-8.2539999999999996</v>
      </c>
      <c r="E107" s="111">
        <v>-1.901</v>
      </c>
      <c r="F107" s="111">
        <v>-3.972</v>
      </c>
      <c r="G107" s="111">
        <v>-5.8680000000000003</v>
      </c>
      <c r="H107" s="111">
        <v>-8.3160000000000007</v>
      </c>
      <c r="I107" s="111">
        <v>-2.0659999999999998</v>
      </c>
      <c r="J107" s="111">
        <v>-4.2210000000000001</v>
      </c>
      <c r="K107" s="111">
        <v>-6.2460000000000004</v>
      </c>
      <c r="L107" s="111">
        <v>-8.35</v>
      </c>
      <c r="M107" s="111">
        <v>-2.1040000000000001</v>
      </c>
      <c r="N107" s="111">
        <v>-4.03</v>
      </c>
      <c r="O107" s="111">
        <v>-6.1790000000000003</v>
      </c>
      <c r="P107" s="111">
        <v>-8.3960000000000008</v>
      </c>
      <c r="Q107" s="111">
        <v>-2.1880000000000002</v>
      </c>
      <c r="R107" s="111">
        <v>-4.3259999999999996</v>
      </c>
      <c r="S107" s="111">
        <v>-6.4169999999999998</v>
      </c>
      <c r="T107" s="111">
        <v>-8.6020000000000003</v>
      </c>
      <c r="U107" s="111">
        <v>-2.1659999999999999</v>
      </c>
      <c r="V107" s="111">
        <v>-4.3540000000000001</v>
      </c>
      <c r="W107" s="111">
        <v>-6.4550000000000001</v>
      </c>
      <c r="X107" s="111">
        <v>-8.93</v>
      </c>
      <c r="Y107" s="111">
        <v>-2.3849999999999998</v>
      </c>
      <c r="Z107" s="111">
        <v>-4.907</v>
      </c>
      <c r="AA107" s="111">
        <v>-7.4</v>
      </c>
      <c r="AB107" s="111">
        <v>-10.321999999999999</v>
      </c>
      <c r="AC107" s="111">
        <v>-2.5419999999999998</v>
      </c>
      <c r="AD107" s="111">
        <v>-5.1870000000000003</v>
      </c>
      <c r="AE107" s="111">
        <v>-8.0969999999999995</v>
      </c>
      <c r="AF107" s="111">
        <v>-11.417999999999999</v>
      </c>
      <c r="AG107" s="111">
        <v>-3.0750000000000002</v>
      </c>
      <c r="AH107" s="111">
        <v>-6.4349999999999996</v>
      </c>
      <c r="AI107" s="111">
        <v>-9.9209999999999994</v>
      </c>
      <c r="AJ107" s="111">
        <v>-13.759</v>
      </c>
      <c r="AK107" s="111">
        <v>-3.4740000000000002</v>
      </c>
      <c r="AL107" s="111">
        <v>-7.2220000000000004</v>
      </c>
      <c r="AM107" s="111">
        <v>-10.903</v>
      </c>
      <c r="AN107" s="111">
        <v>-15.028</v>
      </c>
      <c r="AO107" s="111">
        <v>-3.8889999999999998</v>
      </c>
      <c r="AP107" s="111">
        <v>-7.7560000000000002</v>
      </c>
    </row>
    <row r="108" spans="1:42" ht="15.75" customHeight="1" x14ac:dyDescent="0.2">
      <c r="A108" s="20" t="s">
        <v>219</v>
      </c>
      <c r="B108" s="111">
        <v>-1.7330000000000001</v>
      </c>
      <c r="C108" s="111">
        <v>-2.5230000000000001</v>
      </c>
      <c r="D108" s="111">
        <v>-3.415</v>
      </c>
      <c r="E108" s="111">
        <v>-0.78200000000000003</v>
      </c>
      <c r="F108" s="111">
        <v>-1.643</v>
      </c>
      <c r="G108" s="111">
        <v>-2.38</v>
      </c>
      <c r="H108" s="111">
        <v>-3.3410000000000002</v>
      </c>
      <c r="I108" s="111">
        <v>-0.79400000000000004</v>
      </c>
      <c r="J108" s="111">
        <v>-1.726</v>
      </c>
      <c r="K108" s="111">
        <v>-2.5539999999999998</v>
      </c>
      <c r="L108" s="111">
        <v>-3.5209999999999999</v>
      </c>
      <c r="M108" s="111">
        <v>-0.871</v>
      </c>
      <c r="N108" s="111">
        <v>-1.821</v>
      </c>
      <c r="O108" s="111">
        <v>-2.7309999999999999</v>
      </c>
      <c r="P108" s="111">
        <v>-3.7549999999999999</v>
      </c>
      <c r="Q108" s="111">
        <v>-0.92600000000000005</v>
      </c>
      <c r="R108" s="111">
        <v>-1.798</v>
      </c>
      <c r="S108" s="111">
        <v>-2.7050000000000001</v>
      </c>
      <c r="T108" s="111">
        <v>-3.8690000000000002</v>
      </c>
      <c r="U108" s="111">
        <v>-0.98899999999999999</v>
      </c>
      <c r="V108" s="111">
        <v>-2.2160000000000002</v>
      </c>
      <c r="W108" s="111">
        <v>-3.3460000000000001</v>
      </c>
      <c r="X108" s="111">
        <v>-4.6900000000000004</v>
      </c>
      <c r="Y108" s="111">
        <v>-1.149</v>
      </c>
      <c r="Z108" s="111">
        <v>-2.4649999999999999</v>
      </c>
      <c r="AA108" s="111">
        <v>-3.6909999999999998</v>
      </c>
      <c r="AB108" s="111">
        <v>-5.3079999999999998</v>
      </c>
      <c r="AC108" s="111">
        <v>-1.2909999999999999</v>
      </c>
      <c r="AD108" s="111">
        <v>-2.7210000000000001</v>
      </c>
      <c r="AE108" s="111">
        <v>-4.0880000000000001</v>
      </c>
      <c r="AF108" s="111">
        <v>-6.15</v>
      </c>
      <c r="AG108" s="111">
        <v>-1.506</v>
      </c>
      <c r="AH108" s="111">
        <v>-3.347</v>
      </c>
      <c r="AI108" s="111">
        <v>-4.9989999999999997</v>
      </c>
      <c r="AJ108" s="111">
        <v>-7.4950000000000001</v>
      </c>
      <c r="AK108" s="111">
        <v>-1.7529999999999999</v>
      </c>
      <c r="AL108" s="111">
        <v>-3.9169999999999998</v>
      </c>
      <c r="AM108" s="111">
        <v>-5.8540000000000001</v>
      </c>
      <c r="AN108" s="111">
        <v>-8.76</v>
      </c>
      <c r="AO108" s="111">
        <v>-1.879</v>
      </c>
      <c r="AP108" s="111">
        <v>-4.218</v>
      </c>
    </row>
    <row r="109" spans="1:42" ht="15.75" customHeight="1" x14ac:dyDescent="0.2">
      <c r="A109" s="20" t="s">
        <v>146</v>
      </c>
      <c r="B109" s="111">
        <v>-0.55700000000000005</v>
      </c>
      <c r="C109" s="111">
        <v>-0.83299999999999996</v>
      </c>
      <c r="D109" s="111">
        <v>-1.119</v>
      </c>
      <c r="E109" s="111">
        <v>-0.29099999999999998</v>
      </c>
      <c r="F109" s="111">
        <v>-0.58399999999999996</v>
      </c>
      <c r="G109" s="111">
        <v>-0.86499999999999999</v>
      </c>
      <c r="H109" s="111">
        <v>-1.1459999999999999</v>
      </c>
      <c r="I109" s="111">
        <v>-0.29399999999999998</v>
      </c>
      <c r="J109" s="111">
        <v>-0.56299999999999994</v>
      </c>
      <c r="K109" s="111">
        <v>-0.86099999999999999</v>
      </c>
      <c r="L109" s="111">
        <v>-1.175</v>
      </c>
      <c r="M109" s="111">
        <v>-0.33500000000000002</v>
      </c>
      <c r="N109" s="111">
        <v>-0.67100000000000004</v>
      </c>
      <c r="O109" s="111">
        <v>-1.0149999999999999</v>
      </c>
      <c r="P109" s="111">
        <v>-1.3660000000000001</v>
      </c>
      <c r="Q109" s="111">
        <v>-0.34300000000000003</v>
      </c>
      <c r="R109" s="111">
        <v>-0.68</v>
      </c>
      <c r="S109" s="111">
        <v>-1.044</v>
      </c>
      <c r="T109" s="111">
        <v>-1.403</v>
      </c>
      <c r="U109" s="111">
        <v>-0.373</v>
      </c>
      <c r="V109" s="111">
        <v>-0.77</v>
      </c>
      <c r="W109" s="111">
        <v>-1.161</v>
      </c>
      <c r="X109" s="111">
        <v>-1.5620000000000001</v>
      </c>
      <c r="Y109" s="111">
        <v>-0.46400000000000002</v>
      </c>
      <c r="Z109" s="111">
        <v>-0.83599999999999997</v>
      </c>
      <c r="AA109" s="111">
        <v>-1.242</v>
      </c>
      <c r="AB109" s="111">
        <v>-1.663</v>
      </c>
      <c r="AC109" s="111">
        <v>-0.45</v>
      </c>
      <c r="AD109" s="111">
        <v>-0.90500000000000003</v>
      </c>
      <c r="AE109" s="111">
        <v>-1.3859999999999999</v>
      </c>
      <c r="AF109" s="111">
        <v>-1.865</v>
      </c>
      <c r="AG109" s="111">
        <v>-0.42199999999999999</v>
      </c>
      <c r="AH109" s="111">
        <v>-0.95</v>
      </c>
      <c r="AI109" s="111">
        <v>-1.462</v>
      </c>
      <c r="AJ109" s="111">
        <v>-1.974</v>
      </c>
      <c r="AK109" s="111">
        <v>-0.50600000000000001</v>
      </c>
      <c r="AL109" s="111">
        <v>-1.016</v>
      </c>
      <c r="AM109" s="111">
        <v>-1.542</v>
      </c>
      <c r="AN109" s="111">
        <v>-2.0779999999999998</v>
      </c>
      <c r="AO109" s="111">
        <v>-0.52700000000000002</v>
      </c>
      <c r="AP109" s="111">
        <v>-1.046</v>
      </c>
    </row>
    <row r="110" spans="1:42" ht="15.75" customHeight="1" x14ac:dyDescent="0.2">
      <c r="A110" s="321" t="s">
        <v>341</v>
      </c>
      <c r="B110" s="188">
        <v>-6.06</v>
      </c>
      <c r="C110" s="188">
        <v>-9.3930000000000007</v>
      </c>
      <c r="D110" s="188">
        <v>-12.788</v>
      </c>
      <c r="E110" s="188">
        <v>-2.9740000000000002</v>
      </c>
      <c r="F110" s="188">
        <v>-6.1989999999999998</v>
      </c>
      <c r="G110" s="188">
        <v>-9.1129999999999995</v>
      </c>
      <c r="H110" s="188">
        <v>-12.803000000000001</v>
      </c>
      <c r="I110" s="188">
        <v>-3.1539999999999999</v>
      </c>
      <c r="J110" s="188">
        <v>-6.51</v>
      </c>
      <c r="K110" s="188">
        <v>-9.6609999999999996</v>
      </c>
      <c r="L110" s="188">
        <v>-13.045999999999999</v>
      </c>
      <c r="M110" s="188">
        <v>-3.31</v>
      </c>
      <c r="N110" s="188">
        <v>-6.5220000000000002</v>
      </c>
      <c r="O110" s="188">
        <v>-9.9250000000000007</v>
      </c>
      <c r="P110" s="188">
        <v>-13.516999999999999</v>
      </c>
      <c r="Q110" s="188">
        <v>-3.4569999999999999</v>
      </c>
      <c r="R110" s="188">
        <v>-6.8040000000000003</v>
      </c>
      <c r="S110" s="188">
        <v>-10.166</v>
      </c>
      <c r="T110" s="188">
        <v>-13.874000000000001</v>
      </c>
      <c r="U110" s="188">
        <v>-3.528</v>
      </c>
      <c r="V110" s="188">
        <v>-7.34</v>
      </c>
      <c r="W110" s="188">
        <v>-10.962</v>
      </c>
      <c r="X110" s="188">
        <v>-15.182</v>
      </c>
      <c r="Y110" s="188">
        <v>-3.9980000000000002</v>
      </c>
      <c r="Z110" s="188">
        <v>-8.2080000000000002</v>
      </c>
      <c r="AA110" s="188">
        <v>-12.333</v>
      </c>
      <c r="AB110" s="188">
        <v>-17.292999999999999</v>
      </c>
      <c r="AC110" s="188">
        <v>-4.2830000000000004</v>
      </c>
      <c r="AD110" s="188">
        <v>-8.8130000000000006</v>
      </c>
      <c r="AE110" s="188">
        <v>-13.571</v>
      </c>
      <c r="AF110" s="188">
        <v>-19.433</v>
      </c>
      <c r="AG110" s="188">
        <v>-5.0030000000000001</v>
      </c>
      <c r="AH110" s="188">
        <v>-10.731999999999999</v>
      </c>
      <c r="AI110" s="188">
        <v>-16.382000000000001</v>
      </c>
      <c r="AJ110" s="188">
        <v>-23.228000000000002</v>
      </c>
      <c r="AK110" s="188">
        <v>-5.7329999999999997</v>
      </c>
      <c r="AL110" s="188">
        <v>-12.154999999999999</v>
      </c>
      <c r="AM110" s="188">
        <v>-18.298999999999999</v>
      </c>
      <c r="AN110" s="188">
        <v>-25.866</v>
      </c>
      <c r="AO110" s="188">
        <v>-6.2949999999999999</v>
      </c>
      <c r="AP110" s="188">
        <v>-13.02</v>
      </c>
    </row>
    <row r="111" spans="1:42" ht="15.75" customHeight="1" x14ac:dyDescent="0.2">
      <c r="A111" s="322" t="s">
        <v>342</v>
      </c>
      <c r="B111" s="133">
        <v>6.82</v>
      </c>
      <c r="C111" s="133">
        <v>10.571</v>
      </c>
      <c r="D111" s="133">
        <v>14.286</v>
      </c>
      <c r="E111" s="133">
        <v>3.879</v>
      </c>
      <c r="F111" s="133">
        <v>7.585</v>
      </c>
      <c r="G111" s="133">
        <v>11.477</v>
      </c>
      <c r="H111" s="133">
        <v>14.978999999999999</v>
      </c>
      <c r="I111" s="133">
        <v>3.6320000000000001</v>
      </c>
      <c r="J111" s="133">
        <v>7.5919999999999996</v>
      </c>
      <c r="K111" s="133">
        <v>11.832000000000001</v>
      </c>
      <c r="L111" s="133">
        <v>16.95</v>
      </c>
      <c r="M111" s="133">
        <v>4.2309999999999999</v>
      </c>
      <c r="N111" s="133">
        <v>8.4749999999999996</v>
      </c>
      <c r="O111" s="133">
        <v>12.709</v>
      </c>
      <c r="P111" s="133">
        <v>17.135000000000002</v>
      </c>
      <c r="Q111" s="133">
        <v>3.7650000000000001</v>
      </c>
      <c r="R111" s="133">
        <v>7.6760000000000002</v>
      </c>
      <c r="S111" s="133">
        <v>12.151999999999999</v>
      </c>
      <c r="T111" s="133">
        <v>16.192</v>
      </c>
      <c r="U111" s="133">
        <v>3.7709999999999999</v>
      </c>
      <c r="V111" s="133">
        <v>9.0500000000000007</v>
      </c>
      <c r="W111" s="133">
        <v>13.898999999999999</v>
      </c>
      <c r="X111" s="133">
        <v>18.033000000000001</v>
      </c>
      <c r="Y111" s="133">
        <v>4.4720000000000004</v>
      </c>
      <c r="Z111" s="133">
        <v>9.4280000000000008</v>
      </c>
      <c r="AA111" s="133">
        <v>15.157999999999999</v>
      </c>
      <c r="AB111" s="133">
        <v>21.242000000000001</v>
      </c>
      <c r="AC111" s="133">
        <v>6.6689999999999996</v>
      </c>
      <c r="AD111" s="133">
        <v>13.195</v>
      </c>
      <c r="AE111" s="133">
        <v>20.776</v>
      </c>
      <c r="AF111" s="133">
        <v>27.440999999999999</v>
      </c>
      <c r="AG111" s="133">
        <v>8.5459999999999994</v>
      </c>
      <c r="AH111" s="133">
        <v>17.210999999999999</v>
      </c>
      <c r="AI111" s="133">
        <v>26.367000000000001</v>
      </c>
      <c r="AJ111" s="133">
        <v>33.756999999999998</v>
      </c>
      <c r="AK111" s="133">
        <v>8.1150000000000002</v>
      </c>
      <c r="AL111" s="133">
        <v>15.923</v>
      </c>
      <c r="AM111" s="133">
        <v>24.812999999999999</v>
      </c>
      <c r="AN111" s="133">
        <v>32.746000000000002</v>
      </c>
      <c r="AO111" s="133">
        <v>8.4670000000000005</v>
      </c>
      <c r="AP111" s="133">
        <v>18.204000000000001</v>
      </c>
    </row>
    <row r="112" spans="1:42" ht="15.75" customHeight="1" x14ac:dyDescent="0.2">
      <c r="A112" s="20" t="s">
        <v>145</v>
      </c>
      <c r="B112" s="111">
        <v>0.73899999999999999</v>
      </c>
      <c r="C112" s="111">
        <v>1.206</v>
      </c>
      <c r="D112" s="111">
        <v>1.9970000000000001</v>
      </c>
      <c r="E112" s="111">
        <v>8.7240000000000002</v>
      </c>
      <c r="F112" s="111">
        <v>9.3040000000000003</v>
      </c>
      <c r="G112" s="111">
        <v>10.266999999999999</v>
      </c>
      <c r="H112" s="111">
        <v>11.617000000000001</v>
      </c>
      <c r="I112" s="111">
        <v>2.2789999999999999</v>
      </c>
      <c r="J112" s="111">
        <v>3.4049999999999998</v>
      </c>
      <c r="K112" s="111">
        <v>1.1890000000000001</v>
      </c>
      <c r="L112" s="111">
        <v>1.6819999999999999</v>
      </c>
      <c r="M112" s="111">
        <v>1.9139999999999999</v>
      </c>
      <c r="N112" s="111">
        <v>1.7430000000000001</v>
      </c>
      <c r="O112" s="111">
        <v>2.3319999999999999</v>
      </c>
      <c r="P112" s="111">
        <v>1.677</v>
      </c>
      <c r="Q112" s="111">
        <v>-2.133</v>
      </c>
      <c r="R112" s="111">
        <v>-2.7080000000000002</v>
      </c>
      <c r="S112" s="111">
        <v>-3.758</v>
      </c>
      <c r="T112" s="111">
        <v>-5.109</v>
      </c>
      <c r="U112" s="111">
        <v>0.60099999999999998</v>
      </c>
      <c r="V112" s="111">
        <v>2.1960000000000002</v>
      </c>
      <c r="W112" s="111">
        <v>1.1160000000000001</v>
      </c>
      <c r="X112" s="111">
        <v>1.3560000000000001</v>
      </c>
      <c r="Y112" s="111">
        <v>0.48299999999999998</v>
      </c>
      <c r="Z112" s="111">
        <v>0.69</v>
      </c>
      <c r="AA112" s="111">
        <v>-0.65200000000000002</v>
      </c>
      <c r="AB112" s="111">
        <v>-0.36899999999999999</v>
      </c>
      <c r="AC112" s="111">
        <v>0.34</v>
      </c>
      <c r="AD112" s="111">
        <v>2.355</v>
      </c>
      <c r="AE112" s="111">
        <v>0.95799999999999996</v>
      </c>
      <c r="AF112" s="111">
        <v>-0.752</v>
      </c>
      <c r="AG112" s="111">
        <v>-1.5409999999999999</v>
      </c>
      <c r="AH112" s="111">
        <v>1.325</v>
      </c>
      <c r="AI112" s="111">
        <v>0.221</v>
      </c>
      <c r="AJ112" s="111">
        <v>-0.254</v>
      </c>
      <c r="AK112" s="111">
        <v>-0.65</v>
      </c>
      <c r="AL112" s="111">
        <v>1.012</v>
      </c>
      <c r="AM112" s="111">
        <v>-0.11</v>
      </c>
      <c r="AN112" s="111">
        <v>-1.204</v>
      </c>
      <c r="AO112" s="111">
        <v>-0.317</v>
      </c>
      <c r="AP112" s="111">
        <v>-0.29199999999999998</v>
      </c>
    </row>
    <row r="113" spans="1:42" ht="15.75" customHeight="1" x14ac:dyDescent="0.2">
      <c r="A113" s="20" t="s">
        <v>144</v>
      </c>
      <c r="B113" s="111">
        <v>0</v>
      </c>
      <c r="C113" s="111">
        <v>4.0000000000000001E-3</v>
      </c>
      <c r="D113" s="111">
        <v>-3.0000000000000001E-3</v>
      </c>
      <c r="E113" s="111">
        <v>0</v>
      </c>
      <c r="F113" s="111">
        <v>-3.4000000000000002E-2</v>
      </c>
      <c r="G113" s="111">
        <v>-3.4000000000000002E-2</v>
      </c>
      <c r="H113" s="111">
        <v>-1.038</v>
      </c>
      <c r="I113" s="111">
        <v>1.4999999999999999E-2</v>
      </c>
      <c r="J113" s="111">
        <v>-0.16700000000000001</v>
      </c>
      <c r="K113" s="111">
        <v>-5.0000000000000001E-3</v>
      </c>
      <c r="L113" s="111">
        <v>-0.29499999999999998</v>
      </c>
      <c r="M113" s="111">
        <v>0</v>
      </c>
      <c r="N113" s="111">
        <v>2.1999999999999999E-2</v>
      </c>
      <c r="O113" s="111">
        <v>2.1999999999999999E-2</v>
      </c>
      <c r="P113" s="111">
        <v>-0.14199999999999999</v>
      </c>
      <c r="Q113" s="111">
        <v>0</v>
      </c>
      <c r="R113" s="111">
        <v>0.307</v>
      </c>
      <c r="S113" s="111">
        <v>0.307</v>
      </c>
      <c r="T113" s="111">
        <v>0.1</v>
      </c>
      <c r="U113" s="111">
        <v>-3.7999999999999999E-2</v>
      </c>
      <c r="V113" s="111">
        <v>-4.2999999999999997E-2</v>
      </c>
      <c r="W113" s="111">
        <v>-0.27400000000000002</v>
      </c>
      <c r="X113" s="111">
        <v>2.3E-2</v>
      </c>
      <c r="Y113" s="111">
        <v>1E-3</v>
      </c>
      <c r="Z113" s="111">
        <v>1E-3</v>
      </c>
      <c r="AA113" s="111">
        <v>3.0000000000000001E-3</v>
      </c>
      <c r="AB113" s="111">
        <v>8.8999999999999996E-2</v>
      </c>
      <c r="AC113" s="111">
        <v>-1.6E-2</v>
      </c>
      <c r="AD113" s="111">
        <v>1.2E-2</v>
      </c>
      <c r="AE113" s="111">
        <v>1.2E-2</v>
      </c>
      <c r="AF113" s="111">
        <v>-1.0999999999999999E-2</v>
      </c>
      <c r="AG113" s="111">
        <v>0</v>
      </c>
      <c r="AH113" s="111">
        <v>-2.5999999999999999E-2</v>
      </c>
      <c r="AI113" s="111">
        <v>-2.5999999999999999E-2</v>
      </c>
      <c r="AJ113" s="111">
        <v>-1.097</v>
      </c>
      <c r="AK113" s="111">
        <v>0</v>
      </c>
      <c r="AL113" s="111">
        <v>5.1999999999999998E-2</v>
      </c>
      <c r="AM113" s="111">
        <v>5.1999999999999998E-2</v>
      </c>
      <c r="AN113" s="111">
        <v>0.41099999999999998</v>
      </c>
      <c r="AO113" s="111">
        <v>0</v>
      </c>
      <c r="AP113" s="111">
        <v>0</v>
      </c>
    </row>
    <row r="114" spans="1:42" ht="15.75" customHeight="1" x14ac:dyDescent="0.2">
      <c r="A114" s="322" t="s">
        <v>344</v>
      </c>
      <c r="B114" s="133">
        <v>7.5590000000000002</v>
      </c>
      <c r="C114" s="133">
        <v>11.781000000000001</v>
      </c>
      <c r="D114" s="133">
        <v>16.28</v>
      </c>
      <c r="E114" s="133">
        <v>12.603</v>
      </c>
      <c r="F114" s="133">
        <v>16.855</v>
      </c>
      <c r="G114" s="133">
        <v>21.71</v>
      </c>
      <c r="H114" s="133">
        <v>25.558</v>
      </c>
      <c r="I114" s="133">
        <v>5.9260000000000002</v>
      </c>
      <c r="J114" s="133">
        <v>10.83</v>
      </c>
      <c r="K114" s="133">
        <v>13.016</v>
      </c>
      <c r="L114" s="133">
        <v>18.337</v>
      </c>
      <c r="M114" s="133">
        <v>6.1449999999999996</v>
      </c>
      <c r="N114" s="133">
        <v>10.24</v>
      </c>
      <c r="O114" s="133">
        <v>15.063000000000001</v>
      </c>
      <c r="P114" s="133">
        <v>18.670000000000002</v>
      </c>
      <c r="Q114" s="133">
        <v>1.6319999999999999</v>
      </c>
      <c r="R114" s="133">
        <v>5.2750000000000004</v>
      </c>
      <c r="S114" s="133">
        <v>8.7010000000000005</v>
      </c>
      <c r="T114" s="133">
        <v>11.183</v>
      </c>
      <c r="U114" s="133">
        <v>4.3339999999999996</v>
      </c>
      <c r="V114" s="133">
        <v>11.202999999999999</v>
      </c>
      <c r="W114" s="133">
        <v>14.741</v>
      </c>
      <c r="X114" s="133">
        <v>19.411999999999999</v>
      </c>
      <c r="Y114" s="133">
        <v>4.9560000000000004</v>
      </c>
      <c r="Z114" s="133">
        <v>10.119</v>
      </c>
      <c r="AA114" s="133">
        <v>14.509</v>
      </c>
      <c r="AB114" s="133">
        <v>20.962</v>
      </c>
      <c r="AC114" s="133">
        <v>6.9930000000000003</v>
      </c>
      <c r="AD114" s="133">
        <v>15.561999999999999</v>
      </c>
      <c r="AE114" s="133">
        <v>21.745999999999999</v>
      </c>
      <c r="AF114" s="133">
        <v>26.678000000000001</v>
      </c>
      <c r="AG114" s="133">
        <v>7.0049999999999999</v>
      </c>
      <c r="AH114" s="133">
        <v>18.510000000000002</v>
      </c>
      <c r="AI114" s="133">
        <v>26.562000000000001</v>
      </c>
      <c r="AJ114" s="133">
        <v>32.405999999999999</v>
      </c>
      <c r="AK114" s="133">
        <v>7.4649999999999999</v>
      </c>
      <c r="AL114" s="133">
        <v>16.986999999999998</v>
      </c>
      <c r="AM114" s="133">
        <v>24.754999999999999</v>
      </c>
      <c r="AN114" s="133">
        <v>31.952999999999999</v>
      </c>
      <c r="AO114" s="133">
        <v>8.15</v>
      </c>
      <c r="AP114" s="133">
        <v>17.911999999999999</v>
      </c>
    </row>
    <row r="115" spans="1:42" ht="15.75" customHeight="1" x14ac:dyDescent="0.2">
      <c r="A115" s="20" t="s">
        <v>345</v>
      </c>
      <c r="B115" s="111">
        <v>-0.745</v>
      </c>
      <c r="C115" s="111">
        <v>-1.1619999999999999</v>
      </c>
      <c r="D115" s="111">
        <v>-2.1629999999999998</v>
      </c>
      <c r="E115" s="111">
        <v>-0.68600000000000005</v>
      </c>
      <c r="F115" s="111">
        <v>-1.109</v>
      </c>
      <c r="G115" s="111">
        <v>-1.6060000000000001</v>
      </c>
      <c r="H115" s="111">
        <v>-1.8640000000000001</v>
      </c>
      <c r="I115" s="111">
        <v>-0.59899999999999998</v>
      </c>
      <c r="J115" s="111">
        <v>-1.0629999999999999</v>
      </c>
      <c r="K115" s="111">
        <v>-1.29</v>
      </c>
      <c r="L115" s="111">
        <v>-2.153</v>
      </c>
      <c r="M115" s="111">
        <v>-0.28299999999999997</v>
      </c>
      <c r="N115" s="111">
        <v>-0.67400000000000004</v>
      </c>
      <c r="O115" s="111">
        <v>-1.1599999999999999</v>
      </c>
      <c r="P115" s="111">
        <v>-1.569</v>
      </c>
      <c r="Q115" s="111">
        <v>-0.27100000000000002</v>
      </c>
      <c r="R115" s="111">
        <v>-0.63800000000000001</v>
      </c>
      <c r="S115" s="111">
        <v>-0.99299999999999999</v>
      </c>
      <c r="T115" s="111">
        <v>-1.0609999999999999</v>
      </c>
      <c r="U115" s="111">
        <v>-0.44500000000000001</v>
      </c>
      <c r="V115" s="111">
        <v>-1.3</v>
      </c>
      <c r="W115" s="111">
        <v>-1.6240000000000001</v>
      </c>
      <c r="X115" s="111">
        <v>-1.232</v>
      </c>
      <c r="Y115" s="111">
        <v>-0.502</v>
      </c>
      <c r="Z115" s="111">
        <v>-1.0580000000000001</v>
      </c>
      <c r="AA115" s="111">
        <v>-1.4950000000000001</v>
      </c>
      <c r="AB115" s="111">
        <v>-1.681</v>
      </c>
      <c r="AC115" s="111">
        <v>-0.70399999999999996</v>
      </c>
      <c r="AD115" s="111">
        <v>-1.6020000000000001</v>
      </c>
      <c r="AE115" s="111">
        <v>-2.2269999999999999</v>
      </c>
      <c r="AF115" s="111">
        <v>-2.4089999999999998</v>
      </c>
      <c r="AG115" s="111">
        <v>-0.71799999999999997</v>
      </c>
      <c r="AH115" s="111">
        <v>-1.837</v>
      </c>
      <c r="AI115" s="111">
        <v>-2.641</v>
      </c>
      <c r="AJ115" s="111">
        <v>-2.8959999999999999</v>
      </c>
      <c r="AK115" s="111">
        <v>-0.746</v>
      </c>
      <c r="AL115" s="111">
        <v>-1.7170000000000001</v>
      </c>
      <c r="AM115" s="111">
        <v>-2.4990000000000001</v>
      </c>
      <c r="AN115" s="111">
        <v>-2.5009999999999999</v>
      </c>
      <c r="AO115" s="111">
        <v>-0.82599999999999996</v>
      </c>
      <c r="AP115" s="111">
        <v>-1.7430000000000001</v>
      </c>
    </row>
    <row r="116" spans="1:42" s="117" customFormat="1" ht="15.75" customHeight="1" x14ac:dyDescent="0.2">
      <c r="A116" s="356" t="s">
        <v>352</v>
      </c>
      <c r="B116" s="354">
        <v>6.8140000000000001</v>
      </c>
      <c r="C116" s="354">
        <v>10.619</v>
      </c>
      <c r="D116" s="354">
        <v>14.117000000000001</v>
      </c>
      <c r="E116" s="354">
        <v>11.917</v>
      </c>
      <c r="F116" s="354">
        <v>15.746</v>
      </c>
      <c r="G116" s="354">
        <v>20.103999999999999</v>
      </c>
      <c r="H116" s="354">
        <v>23.693999999999999</v>
      </c>
      <c r="I116" s="354">
        <v>5.327</v>
      </c>
      <c r="J116" s="354">
        <v>9.7669999999999995</v>
      </c>
      <c r="K116" s="354">
        <v>11.726000000000001</v>
      </c>
      <c r="L116" s="354">
        <v>16.184000000000001</v>
      </c>
      <c r="M116" s="354">
        <v>5.8620000000000001</v>
      </c>
      <c r="N116" s="354">
        <v>9.5660000000000007</v>
      </c>
      <c r="O116" s="354">
        <v>13.903</v>
      </c>
      <c r="P116" s="354">
        <v>17.100999999999999</v>
      </c>
      <c r="Q116" s="354">
        <v>1.361</v>
      </c>
      <c r="R116" s="354">
        <v>4.6369999999999996</v>
      </c>
      <c r="S116" s="354">
        <v>7.7080000000000002</v>
      </c>
      <c r="T116" s="354">
        <v>10.122</v>
      </c>
      <c r="U116" s="354">
        <v>3.8889999999999998</v>
      </c>
      <c r="V116" s="354">
        <v>9.9030000000000005</v>
      </c>
      <c r="W116" s="354">
        <v>13.117000000000001</v>
      </c>
      <c r="X116" s="354">
        <v>18.18</v>
      </c>
      <c r="Y116" s="354">
        <v>4.4539999999999997</v>
      </c>
      <c r="Z116" s="354">
        <v>9.0609999999999999</v>
      </c>
      <c r="AA116" s="354">
        <v>13.013999999999999</v>
      </c>
      <c r="AB116" s="354">
        <v>19.280999999999999</v>
      </c>
      <c r="AC116" s="354">
        <v>6.2889999999999997</v>
      </c>
      <c r="AD116" s="354">
        <v>13.96</v>
      </c>
      <c r="AE116" s="354">
        <v>19.518999999999998</v>
      </c>
      <c r="AF116" s="354">
        <v>24.268999999999998</v>
      </c>
      <c r="AG116" s="354">
        <v>6.2869999999999999</v>
      </c>
      <c r="AH116" s="354">
        <v>16.672999999999998</v>
      </c>
      <c r="AI116" s="354">
        <v>23.920999999999999</v>
      </c>
      <c r="AJ116" s="354">
        <v>29.51</v>
      </c>
      <c r="AK116" s="354">
        <v>6.7190000000000003</v>
      </c>
      <c r="AL116" s="354">
        <v>15.27</v>
      </c>
      <c r="AM116" s="354">
        <v>22.256</v>
      </c>
      <c r="AN116" s="354">
        <v>29.452000000000002</v>
      </c>
      <c r="AO116" s="354">
        <v>7.3239999999999998</v>
      </c>
      <c r="AP116" s="354">
        <v>16.169</v>
      </c>
    </row>
    <row r="117" spans="1:42" ht="15.95" customHeight="1" x14ac:dyDescent="0.2">
      <c r="A117" s="185"/>
      <c r="B117" s="185"/>
      <c r="C117" s="185"/>
      <c r="D117" s="185"/>
      <c r="E117" s="185"/>
      <c r="F117" s="185"/>
      <c r="G117" s="185"/>
      <c r="H117" s="185"/>
      <c r="I117" s="185"/>
      <c r="J117" s="185"/>
      <c r="K117" s="185"/>
      <c r="L117" s="185"/>
      <c r="M117" s="185"/>
      <c r="N117" s="185"/>
      <c r="O117" s="185"/>
      <c r="P117" s="185"/>
      <c r="Q117" s="185"/>
      <c r="R117" s="185"/>
      <c r="S117" s="185"/>
      <c r="T117" s="185"/>
      <c r="U117" s="185"/>
      <c r="V117" s="185"/>
      <c r="W117" s="185"/>
      <c r="X117" s="185"/>
      <c r="Y117" s="185"/>
      <c r="Z117" s="185"/>
      <c r="AA117" s="185"/>
      <c r="AB117" s="185"/>
      <c r="AC117" s="185"/>
      <c r="AD117" s="185"/>
      <c r="AE117" s="185"/>
    </row>
    <row r="118" spans="1:42" ht="15.95" customHeight="1" x14ac:dyDescent="0.2">
      <c r="A118" s="185"/>
      <c r="B118" s="185"/>
      <c r="C118" s="185"/>
      <c r="D118" s="185"/>
      <c r="E118" s="185"/>
      <c r="F118" s="185"/>
      <c r="G118" s="185"/>
      <c r="H118" s="185"/>
      <c r="I118" s="185"/>
      <c r="J118" s="185"/>
      <c r="K118" s="185"/>
      <c r="L118" s="185"/>
      <c r="M118" s="185"/>
      <c r="N118" s="185"/>
      <c r="O118" s="185"/>
      <c r="P118" s="185"/>
      <c r="Q118" s="185"/>
      <c r="R118" s="185"/>
      <c r="S118" s="185"/>
      <c r="T118" s="185"/>
      <c r="U118" s="185"/>
      <c r="V118" s="185"/>
      <c r="W118" s="185"/>
      <c r="X118" s="185"/>
      <c r="Y118" s="185"/>
      <c r="Z118" s="185"/>
      <c r="AA118" s="185"/>
      <c r="AB118" s="185"/>
      <c r="AC118" s="185"/>
      <c r="AD118" s="185"/>
      <c r="AE118" s="185"/>
    </row>
    <row r="119" spans="1:42" ht="25.5" customHeight="1" x14ac:dyDescent="0.2">
      <c r="A119" s="190" t="s">
        <v>221</v>
      </c>
      <c r="B119" s="126" t="s">
        <v>25</v>
      </c>
      <c r="C119" s="126" t="s">
        <v>26</v>
      </c>
      <c r="D119" s="126" t="s">
        <v>27</v>
      </c>
      <c r="E119" s="126" t="s">
        <v>28</v>
      </c>
      <c r="F119" s="126" t="s">
        <v>29</v>
      </c>
      <c r="G119" s="126" t="s">
        <v>30</v>
      </c>
      <c r="H119" s="126" t="s">
        <v>31</v>
      </c>
      <c r="I119" s="126" t="s">
        <v>32</v>
      </c>
      <c r="J119" s="126" t="s">
        <v>33</v>
      </c>
      <c r="K119" s="126" t="s">
        <v>34</v>
      </c>
      <c r="L119" s="126" t="s">
        <v>35</v>
      </c>
      <c r="M119" s="126" t="s">
        <v>38</v>
      </c>
      <c r="N119" s="126" t="s">
        <v>42</v>
      </c>
      <c r="O119" s="126" t="s">
        <v>44</v>
      </c>
      <c r="P119" s="126" t="s">
        <v>108</v>
      </c>
      <c r="Q119" s="126" t="s">
        <v>140</v>
      </c>
      <c r="R119" s="126" t="s">
        <v>139</v>
      </c>
      <c r="S119" s="126" t="s">
        <v>138</v>
      </c>
      <c r="T119" s="126" t="s">
        <v>137</v>
      </c>
      <c r="U119" s="126" t="s">
        <v>238</v>
      </c>
      <c r="V119" s="126" t="s">
        <v>255</v>
      </c>
      <c r="W119" s="126" t="s">
        <v>257</v>
      </c>
      <c r="X119" s="126" t="s">
        <v>261</v>
      </c>
      <c r="Y119" s="126" t="s">
        <v>273</v>
      </c>
      <c r="Z119" s="126" t="s">
        <v>284</v>
      </c>
      <c r="AA119" s="126" t="s">
        <v>300</v>
      </c>
      <c r="AB119" s="126" t="s">
        <v>305</v>
      </c>
      <c r="AC119" s="126" t="s">
        <v>310</v>
      </c>
      <c r="AD119" s="126" t="s">
        <v>313</v>
      </c>
      <c r="AE119" s="126" t="s">
        <v>322</v>
      </c>
      <c r="AF119" s="126" t="s">
        <v>338</v>
      </c>
      <c r="AG119" s="126" t="s">
        <v>361</v>
      </c>
      <c r="AH119" s="126" t="s">
        <v>363</v>
      </c>
      <c r="AI119" s="126" t="s">
        <v>365</v>
      </c>
      <c r="AJ119" s="126" t="s">
        <v>371</v>
      </c>
      <c r="AK119" s="126" t="str">
        <f>+$AK$3</f>
        <v>1-3 2025</v>
      </c>
      <c r="AL119" s="126" t="s">
        <v>377</v>
      </c>
      <c r="AM119" s="126" t="s">
        <v>385</v>
      </c>
      <c r="AN119" s="126" t="str">
        <f>+AN96</f>
        <v>1-12 2025</v>
      </c>
      <c r="AO119" s="126" t="str">
        <f>+AO96</f>
        <v>1-3 2026</v>
      </c>
      <c r="AP119" s="126" t="str">
        <f>+$AP$3</f>
        <v>1-6 2026</v>
      </c>
    </row>
    <row r="120" spans="1:42" ht="15.75" customHeight="1" x14ac:dyDescent="0.2">
      <c r="A120" s="20" t="s">
        <v>154</v>
      </c>
      <c r="B120" s="111">
        <v>13.438000000000001</v>
      </c>
      <c r="C120" s="111">
        <v>20.265999999999998</v>
      </c>
      <c r="D120" s="111">
        <v>27.065000000000001</v>
      </c>
      <c r="E120" s="111">
        <v>6.8579999999999997</v>
      </c>
      <c r="F120" s="111">
        <v>13.826000000000001</v>
      </c>
      <c r="G120" s="111">
        <v>20.852</v>
      </c>
      <c r="H120" s="111">
        <v>27.968</v>
      </c>
      <c r="I120" s="111">
        <v>7.0359999999999996</v>
      </c>
      <c r="J120" s="111">
        <v>14.6</v>
      </c>
      <c r="K120" s="111">
        <v>22.567</v>
      </c>
      <c r="L120" s="111">
        <v>30.635999999999999</v>
      </c>
      <c r="M120" s="111">
        <v>8.141</v>
      </c>
      <c r="N120" s="111">
        <v>16.684000000000001</v>
      </c>
      <c r="O120" s="111">
        <v>25.484000000000002</v>
      </c>
      <c r="P120" s="111">
        <v>34.454000000000001</v>
      </c>
      <c r="Q120" s="111">
        <v>9.2200000000000006</v>
      </c>
      <c r="R120" s="111">
        <v>18.209</v>
      </c>
      <c r="S120" s="111">
        <v>27.454000000000001</v>
      </c>
      <c r="T120" s="111">
        <v>36.494999999999997</v>
      </c>
      <c r="U120" s="111">
        <v>9.0920000000000005</v>
      </c>
      <c r="V120" s="111">
        <v>18.526</v>
      </c>
      <c r="W120" s="111">
        <v>28.088999999999999</v>
      </c>
      <c r="X120" s="111">
        <v>38.082999999999998</v>
      </c>
      <c r="Y120" s="111">
        <v>10.018000000000001</v>
      </c>
      <c r="Z120" s="111">
        <v>20.75</v>
      </c>
      <c r="AA120" s="111">
        <v>31.706</v>
      </c>
      <c r="AB120" s="111">
        <v>43.332999999999998</v>
      </c>
      <c r="AC120" s="111">
        <v>12.093</v>
      </c>
      <c r="AD120" s="111">
        <v>25.047999999999998</v>
      </c>
      <c r="AE120" s="111">
        <v>38.881999999999998</v>
      </c>
      <c r="AF120" s="111">
        <v>53.698999999999998</v>
      </c>
      <c r="AG120" s="111">
        <v>15.002000000000001</v>
      </c>
      <c r="AH120" s="111">
        <v>30.227</v>
      </c>
      <c r="AI120" s="111">
        <v>46.087000000000003</v>
      </c>
      <c r="AJ120" s="111">
        <v>62.689</v>
      </c>
      <c r="AK120" s="111">
        <v>16.638000000000002</v>
      </c>
      <c r="AL120" s="111">
        <v>34.468000000000004</v>
      </c>
      <c r="AM120" s="111">
        <v>52.85</v>
      </c>
      <c r="AN120" s="111">
        <v>71.709000000000003</v>
      </c>
      <c r="AO120" s="111">
        <v>19.111999999999998</v>
      </c>
      <c r="AP120" s="111">
        <v>39.167000000000002</v>
      </c>
    </row>
    <row r="121" spans="1:42" ht="15.75" customHeight="1" x14ac:dyDescent="0.2">
      <c r="A121" s="20" t="s">
        <v>153</v>
      </c>
      <c r="B121" s="111">
        <v>-1.728</v>
      </c>
      <c r="C121" s="111">
        <v>-2.6240000000000001</v>
      </c>
      <c r="D121" s="111">
        <v>-3.52</v>
      </c>
      <c r="E121" s="111">
        <v>-0.90300000000000002</v>
      </c>
      <c r="F121" s="111">
        <v>-1.78</v>
      </c>
      <c r="G121" s="111">
        <v>-2.6320000000000001</v>
      </c>
      <c r="H121" s="111">
        <v>-3.4969999999999999</v>
      </c>
      <c r="I121" s="111">
        <v>-0.85299999999999998</v>
      </c>
      <c r="J121" s="111">
        <v>-1.6719999999999999</v>
      </c>
      <c r="K121" s="111">
        <v>-2.4820000000000002</v>
      </c>
      <c r="L121" s="111">
        <v>-3.2639999999999998</v>
      </c>
      <c r="M121" s="111">
        <v>-0.75700000000000001</v>
      </c>
      <c r="N121" s="111">
        <v>-1.5629999999999999</v>
      </c>
      <c r="O121" s="111">
        <v>-2.4500000000000002</v>
      </c>
      <c r="P121" s="111">
        <v>-3.44</v>
      </c>
      <c r="Q121" s="111">
        <v>-1.0660000000000001</v>
      </c>
      <c r="R121" s="111">
        <v>-2.1150000000000002</v>
      </c>
      <c r="S121" s="111">
        <v>-3.1829999999999998</v>
      </c>
      <c r="T121" s="111">
        <v>-4.2089999999999996</v>
      </c>
      <c r="U121" s="111">
        <v>-1.0129999999999999</v>
      </c>
      <c r="V121" s="111">
        <v>-1.982</v>
      </c>
      <c r="W121" s="111">
        <v>-2.8530000000000002</v>
      </c>
      <c r="X121" s="111">
        <v>-3.6240000000000001</v>
      </c>
      <c r="Y121" s="111">
        <v>-0.69099999999999995</v>
      </c>
      <c r="Z121" s="111">
        <v>-1.3879999999999999</v>
      </c>
      <c r="AA121" s="111">
        <v>-2.3149999999999999</v>
      </c>
      <c r="AB121" s="111">
        <v>-3.4889999999999999</v>
      </c>
      <c r="AC121" s="111">
        <v>-1.371</v>
      </c>
      <c r="AD121" s="111">
        <v>-2.762</v>
      </c>
      <c r="AE121" s="111">
        <v>-4.5019999999999998</v>
      </c>
      <c r="AF121" s="111">
        <v>-6.5339999999999998</v>
      </c>
      <c r="AG121" s="111">
        <v>-2.2189999999999999</v>
      </c>
      <c r="AH121" s="111">
        <v>-4.556</v>
      </c>
      <c r="AI121" s="111">
        <v>-7.5860000000000003</v>
      </c>
      <c r="AJ121" s="111">
        <v>-11.244999999999999</v>
      </c>
      <c r="AK121" s="111">
        <v>-3.7639999999999998</v>
      </c>
      <c r="AL121" s="111">
        <v>-8.0020000000000007</v>
      </c>
      <c r="AM121" s="111">
        <v>-12.728999999999999</v>
      </c>
      <c r="AN121" s="111">
        <v>-17.702999999999999</v>
      </c>
      <c r="AO121" s="111">
        <v>-4.9850000000000003</v>
      </c>
      <c r="AP121" s="111">
        <v>-10.007</v>
      </c>
    </row>
    <row r="122" spans="1:42" ht="15.75" customHeight="1" x14ac:dyDescent="0.2">
      <c r="A122" s="318" t="s">
        <v>152</v>
      </c>
      <c r="B122" s="189">
        <v>11.71</v>
      </c>
      <c r="C122" s="189">
        <v>17.641999999999999</v>
      </c>
      <c r="D122" s="189">
        <v>23.545000000000002</v>
      </c>
      <c r="E122" s="189">
        <v>5.9550000000000001</v>
      </c>
      <c r="F122" s="189">
        <v>12.045999999999999</v>
      </c>
      <c r="G122" s="189">
        <v>18.22</v>
      </c>
      <c r="H122" s="189">
        <v>24.471</v>
      </c>
      <c r="I122" s="189">
        <v>6.1829999999999998</v>
      </c>
      <c r="J122" s="189">
        <v>12.928000000000001</v>
      </c>
      <c r="K122" s="189">
        <v>20.085000000000001</v>
      </c>
      <c r="L122" s="189">
        <v>27.372</v>
      </c>
      <c r="M122" s="189">
        <v>7.3840000000000003</v>
      </c>
      <c r="N122" s="189">
        <v>15.121</v>
      </c>
      <c r="O122" s="189">
        <v>23.033999999999999</v>
      </c>
      <c r="P122" s="189">
        <v>31.013999999999999</v>
      </c>
      <c r="Q122" s="189">
        <v>8.1539999999999999</v>
      </c>
      <c r="R122" s="189">
        <v>16.094000000000001</v>
      </c>
      <c r="S122" s="189">
        <v>24.271000000000001</v>
      </c>
      <c r="T122" s="189">
        <v>32.286000000000001</v>
      </c>
      <c r="U122" s="189">
        <v>8.0790000000000006</v>
      </c>
      <c r="V122" s="189">
        <v>16.544</v>
      </c>
      <c r="W122" s="189">
        <v>25.236000000000001</v>
      </c>
      <c r="X122" s="189">
        <v>34.459000000000003</v>
      </c>
      <c r="Y122" s="189">
        <v>9.327</v>
      </c>
      <c r="Z122" s="189">
        <v>19.361999999999998</v>
      </c>
      <c r="AA122" s="189">
        <v>29.390999999999998</v>
      </c>
      <c r="AB122" s="189">
        <v>39.844000000000001</v>
      </c>
      <c r="AC122" s="189">
        <v>10.722</v>
      </c>
      <c r="AD122" s="189">
        <v>22.286000000000001</v>
      </c>
      <c r="AE122" s="189">
        <v>34.380000000000003</v>
      </c>
      <c r="AF122" s="189">
        <v>47.164999999999999</v>
      </c>
      <c r="AG122" s="189">
        <v>12.782999999999999</v>
      </c>
      <c r="AH122" s="189">
        <v>25.670999999999999</v>
      </c>
      <c r="AI122" s="189">
        <v>38.500999999999998</v>
      </c>
      <c r="AJ122" s="189">
        <v>51.444000000000003</v>
      </c>
      <c r="AK122" s="189">
        <v>12.874000000000001</v>
      </c>
      <c r="AL122" s="189">
        <v>26.466000000000001</v>
      </c>
      <c r="AM122" s="189">
        <v>40.121000000000002</v>
      </c>
      <c r="AN122" s="189">
        <v>54.006</v>
      </c>
      <c r="AO122" s="189">
        <v>14.127000000000001</v>
      </c>
      <c r="AP122" s="189">
        <v>29.16</v>
      </c>
    </row>
    <row r="123" spans="1:42" ht="15.75" customHeight="1" x14ac:dyDescent="0.2">
      <c r="A123" s="20" t="s">
        <v>151</v>
      </c>
      <c r="B123" s="111">
        <v>2.762</v>
      </c>
      <c r="C123" s="111">
        <v>4.1790000000000003</v>
      </c>
      <c r="D123" s="111">
        <v>5.75</v>
      </c>
      <c r="E123" s="111">
        <v>1.512</v>
      </c>
      <c r="F123" s="111">
        <v>3.157</v>
      </c>
      <c r="G123" s="111">
        <v>4.9059999999999997</v>
      </c>
      <c r="H123" s="111">
        <v>6.7729999999999997</v>
      </c>
      <c r="I123" s="111">
        <v>1.58</v>
      </c>
      <c r="J123" s="111">
        <v>3.496</v>
      </c>
      <c r="K123" s="111">
        <v>5.6829999999999998</v>
      </c>
      <c r="L123" s="111">
        <v>7.8259999999999996</v>
      </c>
      <c r="M123" s="111">
        <v>2.0990000000000002</v>
      </c>
      <c r="N123" s="111">
        <v>4.6100000000000003</v>
      </c>
      <c r="O123" s="111">
        <v>7.6440000000000001</v>
      </c>
      <c r="P123" s="111">
        <v>10.612</v>
      </c>
      <c r="Q123" s="111">
        <v>2.7949999999999999</v>
      </c>
      <c r="R123" s="111">
        <v>5.2309999999999999</v>
      </c>
      <c r="S123" s="111">
        <v>8.0760000000000005</v>
      </c>
      <c r="T123" s="111">
        <v>11.204000000000001</v>
      </c>
      <c r="U123" s="111">
        <v>2.927</v>
      </c>
      <c r="V123" s="111">
        <v>5.9610000000000003</v>
      </c>
      <c r="W123" s="111">
        <v>9.73</v>
      </c>
      <c r="X123" s="111">
        <v>13.426</v>
      </c>
      <c r="Y123" s="111">
        <v>3.359</v>
      </c>
      <c r="Z123" s="111">
        <v>7.02</v>
      </c>
      <c r="AA123" s="111">
        <v>11.19</v>
      </c>
      <c r="AB123" s="111">
        <v>14.962999999999999</v>
      </c>
      <c r="AC123" s="111">
        <v>3.4849999999999999</v>
      </c>
      <c r="AD123" s="111">
        <v>7.0220000000000002</v>
      </c>
      <c r="AE123" s="111">
        <v>11.045999999999999</v>
      </c>
      <c r="AF123" s="111">
        <v>14.769</v>
      </c>
      <c r="AG123" s="111">
        <v>3.7349999999999999</v>
      </c>
      <c r="AH123" s="111">
        <v>7.6340000000000003</v>
      </c>
      <c r="AI123" s="111">
        <v>11.976000000000001</v>
      </c>
      <c r="AJ123" s="111">
        <v>15.965</v>
      </c>
      <c r="AK123" s="111">
        <v>4.016</v>
      </c>
      <c r="AL123" s="111">
        <v>8.0359999999999996</v>
      </c>
      <c r="AM123" s="111">
        <v>12.629</v>
      </c>
      <c r="AN123" s="111">
        <v>17.626999999999999</v>
      </c>
      <c r="AO123" s="111">
        <v>4.59</v>
      </c>
      <c r="AP123" s="111">
        <v>9.23</v>
      </c>
    </row>
    <row r="124" spans="1:42" ht="15.75" customHeight="1" x14ac:dyDescent="0.2">
      <c r="A124" s="20" t="s">
        <v>150</v>
      </c>
      <c r="B124" s="111">
        <v>-0.80700000000000005</v>
      </c>
      <c r="C124" s="111">
        <v>-0.81399999999999995</v>
      </c>
      <c r="D124" s="111">
        <v>-1.0589999999999999</v>
      </c>
      <c r="E124" s="111">
        <v>-0.27800000000000002</v>
      </c>
      <c r="F124" s="111">
        <v>-0.60899999999999999</v>
      </c>
      <c r="G124" s="111">
        <v>-0.97399999999999998</v>
      </c>
      <c r="H124" s="111">
        <v>-1.321</v>
      </c>
      <c r="I124" s="111">
        <v>-0.28299999999999997</v>
      </c>
      <c r="J124" s="111">
        <v>-0.66200000000000003</v>
      </c>
      <c r="K124" s="111">
        <v>-1.1779999999999999</v>
      </c>
      <c r="L124" s="111">
        <v>-1.6950000000000001</v>
      </c>
      <c r="M124" s="111">
        <v>-0.52400000000000002</v>
      </c>
      <c r="N124" s="111">
        <v>-1.099</v>
      </c>
      <c r="O124" s="111">
        <v>-1.7310000000000001</v>
      </c>
      <c r="P124" s="111">
        <v>-3.2389999999999999</v>
      </c>
      <c r="Q124" s="111">
        <v>-0.81799999999999995</v>
      </c>
      <c r="R124" s="111">
        <v>-1.5840000000000001</v>
      </c>
      <c r="S124" s="111">
        <v>-2.5190000000000001</v>
      </c>
      <c r="T124" s="111">
        <v>-3.5009999999999999</v>
      </c>
      <c r="U124" s="111">
        <v>-0.92400000000000004</v>
      </c>
      <c r="V124" s="111">
        <v>-2.008</v>
      </c>
      <c r="W124" s="111">
        <v>-3.399</v>
      </c>
      <c r="X124" s="111">
        <v>-4.6189999999999998</v>
      </c>
      <c r="Y124" s="111">
        <v>-1.17</v>
      </c>
      <c r="Z124" s="111">
        <v>-2.415</v>
      </c>
      <c r="AA124" s="111">
        <v>-3.988</v>
      </c>
      <c r="AB124" s="111">
        <v>-5.2089999999999996</v>
      </c>
      <c r="AC124" s="111">
        <v>-1.1950000000000001</v>
      </c>
      <c r="AD124" s="111">
        <v>-2.3410000000000002</v>
      </c>
      <c r="AE124" s="111">
        <v>-3.8730000000000002</v>
      </c>
      <c r="AF124" s="111">
        <v>-5.3869999999999996</v>
      </c>
      <c r="AG124" s="111">
        <v>-1.3360000000000001</v>
      </c>
      <c r="AH124" s="111">
        <v>-2.4009999999999998</v>
      </c>
      <c r="AI124" s="111">
        <v>-4.2489999999999997</v>
      </c>
      <c r="AJ124" s="111">
        <v>-5.681</v>
      </c>
      <c r="AK124" s="111">
        <v>-1.417</v>
      </c>
      <c r="AL124" s="111">
        <v>-2.8170000000000002</v>
      </c>
      <c r="AM124" s="111">
        <v>-4.4749999999999996</v>
      </c>
      <c r="AN124" s="111">
        <v>-6.056</v>
      </c>
      <c r="AO124" s="111">
        <v>-1.869</v>
      </c>
      <c r="AP124" s="111">
        <v>-3.7</v>
      </c>
    </row>
    <row r="125" spans="1:42" ht="15.75" customHeight="1" x14ac:dyDescent="0.2">
      <c r="A125" s="319" t="s">
        <v>149</v>
      </c>
      <c r="B125" s="187">
        <v>1.9550000000000001</v>
      </c>
      <c r="C125" s="187">
        <v>3.3650000000000002</v>
      </c>
      <c r="D125" s="187">
        <v>4.6909999999999998</v>
      </c>
      <c r="E125" s="187">
        <v>1.234</v>
      </c>
      <c r="F125" s="187">
        <v>2.548</v>
      </c>
      <c r="G125" s="187">
        <v>3.9319999999999999</v>
      </c>
      <c r="H125" s="187">
        <v>5.452</v>
      </c>
      <c r="I125" s="187">
        <v>1.2969999999999999</v>
      </c>
      <c r="J125" s="187">
        <v>2.8340000000000001</v>
      </c>
      <c r="K125" s="187">
        <v>4.5049999999999999</v>
      </c>
      <c r="L125" s="187">
        <v>6.1310000000000002</v>
      </c>
      <c r="M125" s="187">
        <v>1.575</v>
      </c>
      <c r="N125" s="187">
        <v>3.5110000000000001</v>
      </c>
      <c r="O125" s="187">
        <v>5.9130000000000003</v>
      </c>
      <c r="P125" s="187">
        <v>7.3730000000000002</v>
      </c>
      <c r="Q125" s="187">
        <v>1.9770000000000001</v>
      </c>
      <c r="R125" s="187">
        <v>3.6469999999999998</v>
      </c>
      <c r="S125" s="187">
        <v>5.5570000000000004</v>
      </c>
      <c r="T125" s="187">
        <v>7.7030000000000003</v>
      </c>
      <c r="U125" s="187">
        <v>2.0030000000000001</v>
      </c>
      <c r="V125" s="187">
        <v>3.9529999999999998</v>
      </c>
      <c r="W125" s="187">
        <v>6.3310000000000004</v>
      </c>
      <c r="X125" s="187">
        <v>8.8070000000000004</v>
      </c>
      <c r="Y125" s="187">
        <v>2.1890000000000001</v>
      </c>
      <c r="Z125" s="187">
        <v>4.6050000000000004</v>
      </c>
      <c r="AA125" s="187">
        <v>7.202</v>
      </c>
      <c r="AB125" s="187">
        <v>9.7539999999999996</v>
      </c>
      <c r="AC125" s="187">
        <v>2.29</v>
      </c>
      <c r="AD125" s="187">
        <v>4.681</v>
      </c>
      <c r="AE125" s="187">
        <v>7.173</v>
      </c>
      <c r="AF125" s="187">
        <v>9.3819999999999997</v>
      </c>
      <c r="AG125" s="187">
        <v>2.399</v>
      </c>
      <c r="AH125" s="187">
        <v>5.2329999999999997</v>
      </c>
      <c r="AI125" s="187">
        <v>7.7270000000000003</v>
      </c>
      <c r="AJ125" s="187">
        <v>10.284000000000001</v>
      </c>
      <c r="AK125" s="187">
        <v>2.5990000000000002</v>
      </c>
      <c r="AL125" s="187">
        <v>5.2190000000000003</v>
      </c>
      <c r="AM125" s="187">
        <v>8.1539999999999999</v>
      </c>
      <c r="AN125" s="187">
        <v>11.571</v>
      </c>
      <c r="AO125" s="187">
        <v>2.7210000000000001</v>
      </c>
      <c r="AP125" s="187">
        <v>5.53</v>
      </c>
    </row>
    <row r="126" spans="1:42" ht="15.75" customHeight="1" x14ac:dyDescent="0.2">
      <c r="A126" s="320" t="s">
        <v>148</v>
      </c>
      <c r="B126" s="317">
        <v>0</v>
      </c>
      <c r="C126" s="317">
        <v>0</v>
      </c>
      <c r="D126" s="317">
        <v>0</v>
      </c>
      <c r="E126" s="317">
        <v>0</v>
      </c>
      <c r="F126" s="317">
        <v>0</v>
      </c>
      <c r="G126" s="317">
        <v>0</v>
      </c>
      <c r="H126" s="317">
        <v>0</v>
      </c>
      <c r="I126" s="317">
        <v>0</v>
      </c>
      <c r="J126" s="317">
        <v>0</v>
      </c>
      <c r="K126" s="317">
        <v>0</v>
      </c>
      <c r="L126" s="317">
        <v>0</v>
      </c>
      <c r="M126" s="317">
        <v>0</v>
      </c>
      <c r="N126" s="317">
        <v>0</v>
      </c>
      <c r="O126" s="317">
        <v>0</v>
      </c>
      <c r="P126" s="317">
        <v>0</v>
      </c>
      <c r="Q126" s="317">
        <v>0</v>
      </c>
      <c r="R126" s="317">
        <v>0</v>
      </c>
      <c r="S126" s="317">
        <v>0</v>
      </c>
      <c r="T126" s="317">
        <v>0</v>
      </c>
      <c r="U126" s="317">
        <v>0</v>
      </c>
      <c r="V126" s="317">
        <v>0</v>
      </c>
      <c r="W126" s="317">
        <v>0</v>
      </c>
      <c r="X126" s="317">
        <v>0</v>
      </c>
      <c r="Y126" s="317">
        <v>0</v>
      </c>
      <c r="Z126" s="317">
        <v>0</v>
      </c>
      <c r="AA126" s="317">
        <v>0</v>
      </c>
      <c r="AB126" s="317">
        <v>0</v>
      </c>
      <c r="AC126" s="317">
        <v>0</v>
      </c>
      <c r="AD126" s="317">
        <v>0</v>
      </c>
      <c r="AE126" s="317">
        <v>0</v>
      </c>
      <c r="AF126" s="317">
        <v>0</v>
      </c>
      <c r="AG126" s="317">
        <v>0</v>
      </c>
      <c r="AH126" s="317">
        <v>0</v>
      </c>
      <c r="AI126" s="317">
        <v>0</v>
      </c>
      <c r="AJ126" s="317">
        <v>0</v>
      </c>
      <c r="AK126" s="317">
        <v>0</v>
      </c>
      <c r="AL126" s="317">
        <v>0</v>
      </c>
      <c r="AM126" s="317">
        <v>0</v>
      </c>
      <c r="AN126" s="317">
        <v>0</v>
      </c>
      <c r="AO126" s="317">
        <v>0</v>
      </c>
      <c r="AP126" s="317">
        <v>0</v>
      </c>
    </row>
    <row r="127" spans="1:42" ht="15.75" customHeight="1" x14ac:dyDescent="0.2">
      <c r="A127" s="205" t="s">
        <v>147</v>
      </c>
      <c r="B127" s="186">
        <v>0.23499999999999999</v>
      </c>
      <c r="C127" s="186">
        <v>0.38900000000000001</v>
      </c>
      <c r="D127" s="186">
        <v>0.54600000000000004</v>
      </c>
      <c r="E127" s="186">
        <v>7.3999999999999996E-2</v>
      </c>
      <c r="F127" s="186">
        <v>0.128</v>
      </c>
      <c r="G127" s="186">
        <v>0.20100000000000001</v>
      </c>
      <c r="H127" s="186">
        <v>0.254</v>
      </c>
      <c r="I127" s="186">
        <v>4.8000000000000001E-2</v>
      </c>
      <c r="J127" s="186">
        <v>0.19600000000000001</v>
      </c>
      <c r="K127" s="186">
        <v>0.437</v>
      </c>
      <c r="L127" s="186">
        <v>0.53100000000000003</v>
      </c>
      <c r="M127" s="186">
        <v>7.9000000000000001E-2</v>
      </c>
      <c r="N127" s="186">
        <v>0.20399999999999999</v>
      </c>
      <c r="O127" s="186">
        <v>0.32200000000000001</v>
      </c>
      <c r="P127" s="186">
        <v>0.39700000000000002</v>
      </c>
      <c r="Q127" s="186">
        <v>9.6000000000000002E-2</v>
      </c>
      <c r="R127" s="186">
        <v>0.2</v>
      </c>
      <c r="S127" s="186">
        <v>0.28599999999999998</v>
      </c>
      <c r="T127" s="186">
        <v>0.371</v>
      </c>
      <c r="U127" s="186">
        <v>0.1</v>
      </c>
      <c r="V127" s="186">
        <v>0.26</v>
      </c>
      <c r="W127" s="186">
        <v>0.33100000000000002</v>
      </c>
      <c r="X127" s="186">
        <v>0.47399999999999998</v>
      </c>
      <c r="Y127" s="186">
        <v>0.11799999999999999</v>
      </c>
      <c r="Z127" s="186">
        <v>0.27400000000000002</v>
      </c>
      <c r="AA127" s="186">
        <v>0.48799999999999999</v>
      </c>
      <c r="AB127" s="186">
        <v>0.70099999999999996</v>
      </c>
      <c r="AC127" s="186">
        <v>0.161</v>
      </c>
      <c r="AD127" s="186">
        <v>0.33700000000000002</v>
      </c>
      <c r="AE127" s="186">
        <v>0.55100000000000005</v>
      </c>
      <c r="AF127" s="186">
        <v>0.76100000000000001</v>
      </c>
      <c r="AG127" s="186">
        <v>0.107</v>
      </c>
      <c r="AH127" s="186">
        <v>0.23799999999999999</v>
      </c>
      <c r="AI127" s="186">
        <v>0.39300000000000002</v>
      </c>
      <c r="AJ127" s="186">
        <v>0.57999999999999996</v>
      </c>
      <c r="AK127" s="186">
        <v>0.13200000000000001</v>
      </c>
      <c r="AL127" s="186">
        <v>0.27400000000000002</v>
      </c>
      <c r="AM127" s="186">
        <v>0.374</v>
      </c>
      <c r="AN127" s="186">
        <v>0.51</v>
      </c>
      <c r="AO127" s="186">
        <v>0.17399999999999999</v>
      </c>
      <c r="AP127" s="186">
        <v>0.35299999999999998</v>
      </c>
    </row>
    <row r="128" spans="1:42" ht="15.75" customHeight="1" x14ac:dyDescent="0.2">
      <c r="A128" s="205" t="s">
        <v>339</v>
      </c>
      <c r="B128" s="186">
        <v>-0.18</v>
      </c>
      <c r="C128" s="186">
        <v>-0.70099999999999996</v>
      </c>
      <c r="D128" s="186">
        <v>-1.024</v>
      </c>
      <c r="E128" s="186">
        <v>-0.28999999999999998</v>
      </c>
      <c r="F128" s="186">
        <v>-0.55100000000000005</v>
      </c>
      <c r="G128" s="186">
        <v>-0.81699999999999995</v>
      </c>
      <c r="H128" s="186">
        <v>-1.095</v>
      </c>
      <c r="I128" s="186">
        <v>-0.33</v>
      </c>
      <c r="J128" s="186">
        <v>-0.71199999999999997</v>
      </c>
      <c r="K128" s="186">
        <v>-1.133</v>
      </c>
      <c r="L128" s="186">
        <v>-1.6279999999999999</v>
      </c>
      <c r="M128" s="186">
        <v>-0.33500000000000002</v>
      </c>
      <c r="N128" s="186">
        <v>-0.69199999999999995</v>
      </c>
      <c r="O128" s="186">
        <v>-1.2</v>
      </c>
      <c r="P128" s="186">
        <v>-1.931</v>
      </c>
      <c r="Q128" s="186">
        <v>-0.73399999999999999</v>
      </c>
      <c r="R128" s="186">
        <v>-0.82899999999999996</v>
      </c>
      <c r="S128" s="186">
        <v>-1.232</v>
      </c>
      <c r="T128" s="186">
        <v>-1.6819999999999999</v>
      </c>
      <c r="U128" s="186">
        <v>-0.45600000000000002</v>
      </c>
      <c r="V128" s="186">
        <v>-0.93700000000000006</v>
      </c>
      <c r="W128" s="186">
        <v>-1.423</v>
      </c>
      <c r="X128" s="186">
        <v>-1.907</v>
      </c>
      <c r="Y128" s="186">
        <v>-0.49</v>
      </c>
      <c r="Z128" s="186">
        <v>-0.92700000000000005</v>
      </c>
      <c r="AA128" s="186">
        <v>-1.409</v>
      </c>
      <c r="AB128" s="186">
        <v>-1.9079999999999999</v>
      </c>
      <c r="AC128" s="186">
        <v>-0.52500000000000002</v>
      </c>
      <c r="AD128" s="186">
        <v>-1.0269999999999999</v>
      </c>
      <c r="AE128" s="186">
        <v>-1.5569999999999999</v>
      </c>
      <c r="AF128" s="186">
        <v>-2.1259999999999999</v>
      </c>
      <c r="AG128" s="186">
        <v>-0.58399999999999996</v>
      </c>
      <c r="AH128" s="186">
        <v>-1.4419999999999999</v>
      </c>
      <c r="AI128" s="186">
        <v>-2.0409999999999999</v>
      </c>
      <c r="AJ128" s="186">
        <v>-2.7</v>
      </c>
      <c r="AK128" s="186">
        <v>-0.85099999999999998</v>
      </c>
      <c r="AL128" s="186">
        <v>-1.7450000000000001</v>
      </c>
      <c r="AM128" s="186">
        <v>-2.613</v>
      </c>
      <c r="AN128" s="186">
        <v>-3.2050000000000001</v>
      </c>
      <c r="AO128" s="186">
        <v>-0.94299999999999995</v>
      </c>
      <c r="AP128" s="186">
        <v>-1.9119999999999999</v>
      </c>
    </row>
    <row r="129" spans="1:42" ht="15.75" customHeight="1" x14ac:dyDescent="0.2">
      <c r="A129" s="321" t="s">
        <v>340</v>
      </c>
      <c r="B129" s="188">
        <v>13.72</v>
      </c>
      <c r="C129" s="188">
        <v>20.695</v>
      </c>
      <c r="D129" s="188">
        <v>27.757999999999999</v>
      </c>
      <c r="E129" s="188">
        <v>6.9729999999999999</v>
      </c>
      <c r="F129" s="188">
        <v>14.170999999999999</v>
      </c>
      <c r="G129" s="188">
        <v>21.536000000000001</v>
      </c>
      <c r="H129" s="188">
        <v>29.082000000000001</v>
      </c>
      <c r="I129" s="188">
        <v>7.1980000000000004</v>
      </c>
      <c r="J129" s="188">
        <v>15.246</v>
      </c>
      <c r="K129" s="188">
        <v>23.893999999999998</v>
      </c>
      <c r="L129" s="188">
        <v>32.405999999999999</v>
      </c>
      <c r="M129" s="188">
        <v>8.7029999999999994</v>
      </c>
      <c r="N129" s="188">
        <v>18.143999999999998</v>
      </c>
      <c r="O129" s="188">
        <v>28.068999999999999</v>
      </c>
      <c r="P129" s="188">
        <v>36.853000000000002</v>
      </c>
      <c r="Q129" s="188">
        <v>9.4930000000000003</v>
      </c>
      <c r="R129" s="188">
        <v>19.111999999999998</v>
      </c>
      <c r="S129" s="188">
        <v>28.882000000000001</v>
      </c>
      <c r="T129" s="188">
        <v>38.677999999999997</v>
      </c>
      <c r="U129" s="188">
        <v>9.7260000000000009</v>
      </c>
      <c r="V129" s="188">
        <v>19.82</v>
      </c>
      <c r="W129" s="188">
        <v>30.475000000000001</v>
      </c>
      <c r="X129" s="188">
        <v>41.832999999999998</v>
      </c>
      <c r="Y129" s="188">
        <v>11.144</v>
      </c>
      <c r="Z129" s="188">
        <v>23.314</v>
      </c>
      <c r="AA129" s="188">
        <v>35.671999999999997</v>
      </c>
      <c r="AB129" s="188">
        <v>48.390999999999998</v>
      </c>
      <c r="AC129" s="188">
        <v>12.648</v>
      </c>
      <c r="AD129" s="188">
        <v>26.277000000000001</v>
      </c>
      <c r="AE129" s="188">
        <v>40.546999999999997</v>
      </c>
      <c r="AF129" s="188">
        <v>55.182000000000002</v>
      </c>
      <c r="AG129" s="188">
        <v>14.705</v>
      </c>
      <c r="AH129" s="188">
        <v>29.7</v>
      </c>
      <c r="AI129" s="188">
        <v>44.58</v>
      </c>
      <c r="AJ129" s="188">
        <v>59.607999999999997</v>
      </c>
      <c r="AK129" s="188">
        <v>14.754</v>
      </c>
      <c r="AL129" s="188">
        <v>30.213999999999999</v>
      </c>
      <c r="AM129" s="188">
        <v>46.036000000000001</v>
      </c>
      <c r="AN129" s="188">
        <v>62.881999999999998</v>
      </c>
      <c r="AO129" s="188">
        <v>16.079000000000001</v>
      </c>
      <c r="AP129" s="188">
        <v>33.131</v>
      </c>
    </row>
    <row r="130" spans="1:42" ht="15.75" customHeight="1" x14ac:dyDescent="0.2">
      <c r="A130" s="20" t="s">
        <v>220</v>
      </c>
      <c r="B130" s="111">
        <v>-2.8519999999999999</v>
      </c>
      <c r="C130" s="111">
        <v>-4.3559999999999999</v>
      </c>
      <c r="D130" s="111">
        <v>-5.79</v>
      </c>
      <c r="E130" s="111">
        <v>-1.2629999999999999</v>
      </c>
      <c r="F130" s="111">
        <v>-2.7730000000000001</v>
      </c>
      <c r="G130" s="111">
        <v>-4.1740000000000004</v>
      </c>
      <c r="H130" s="111">
        <v>-5.6529999999999996</v>
      </c>
      <c r="I130" s="111">
        <v>-1.514</v>
      </c>
      <c r="J130" s="111">
        <v>-3.113</v>
      </c>
      <c r="K130" s="111">
        <v>-4.407</v>
      </c>
      <c r="L130" s="111">
        <v>-5.9610000000000003</v>
      </c>
      <c r="M130" s="111">
        <v>-1.49</v>
      </c>
      <c r="N130" s="111">
        <v>-3.0950000000000002</v>
      </c>
      <c r="O130" s="111">
        <v>-4.6849999999999996</v>
      </c>
      <c r="P130" s="111">
        <v>-6.21</v>
      </c>
      <c r="Q130" s="111">
        <v>-1.6759999999999999</v>
      </c>
      <c r="R130" s="111">
        <v>-3.1920000000000002</v>
      </c>
      <c r="S130" s="111">
        <v>-4.6340000000000003</v>
      </c>
      <c r="T130" s="111">
        <v>-6.1580000000000004</v>
      </c>
      <c r="U130" s="111">
        <v>-1.66</v>
      </c>
      <c r="V130" s="111">
        <v>-3.32</v>
      </c>
      <c r="W130" s="111">
        <v>-4.9820000000000002</v>
      </c>
      <c r="X130" s="111">
        <v>-6.85</v>
      </c>
      <c r="Y130" s="111">
        <v>-1.827</v>
      </c>
      <c r="Z130" s="111">
        <v>-3.65</v>
      </c>
      <c r="AA130" s="111">
        <v>-5.476</v>
      </c>
      <c r="AB130" s="111">
        <v>-7.45</v>
      </c>
      <c r="AC130" s="111">
        <v>-2.0499999999999998</v>
      </c>
      <c r="AD130" s="111">
        <v>-4.3360000000000003</v>
      </c>
      <c r="AE130" s="111">
        <v>-6.4210000000000003</v>
      </c>
      <c r="AF130" s="111">
        <v>-8.5370000000000008</v>
      </c>
      <c r="AG130" s="111">
        <v>-2.2749999999999999</v>
      </c>
      <c r="AH130" s="111">
        <v>-4.55</v>
      </c>
      <c r="AI130" s="111">
        <v>-6.8250000000000002</v>
      </c>
      <c r="AJ130" s="111">
        <v>-9.1029999999999998</v>
      </c>
      <c r="AK130" s="111">
        <v>-2.4009999999999998</v>
      </c>
      <c r="AL130" s="111">
        <v>-4.8029999999999999</v>
      </c>
      <c r="AM130" s="111">
        <v>-7.2009999999999996</v>
      </c>
      <c r="AN130" s="111">
        <v>-9.6</v>
      </c>
      <c r="AO130" s="111">
        <v>-2.5259999999999998</v>
      </c>
      <c r="AP130" s="111">
        <v>-5.0490000000000004</v>
      </c>
    </row>
    <row r="131" spans="1:42" ht="15.75" customHeight="1" x14ac:dyDescent="0.2">
      <c r="A131" s="20" t="s">
        <v>219</v>
      </c>
      <c r="B131" s="111">
        <v>-1.9510000000000001</v>
      </c>
      <c r="C131" s="111">
        <v>-3.0230000000000001</v>
      </c>
      <c r="D131" s="111">
        <v>-4.2770000000000001</v>
      </c>
      <c r="E131" s="111">
        <v>-1.0880000000000001</v>
      </c>
      <c r="F131" s="111">
        <v>-2.129</v>
      </c>
      <c r="G131" s="111">
        <v>-3.214</v>
      </c>
      <c r="H131" s="111">
        <v>-4.4420000000000002</v>
      </c>
      <c r="I131" s="111">
        <v>-1.08</v>
      </c>
      <c r="J131" s="111">
        <v>-2.2719999999999998</v>
      </c>
      <c r="K131" s="111">
        <v>-3.4129999999999998</v>
      </c>
      <c r="L131" s="111">
        <v>-4.6619999999999999</v>
      </c>
      <c r="M131" s="111">
        <v>-1.0609999999999999</v>
      </c>
      <c r="N131" s="111">
        <v>-2.1349999999999998</v>
      </c>
      <c r="O131" s="111">
        <v>-3.4140000000000001</v>
      </c>
      <c r="P131" s="111">
        <v>-3.8050000000000002</v>
      </c>
      <c r="Q131" s="111">
        <v>-0.96299999999999997</v>
      </c>
      <c r="R131" s="111">
        <v>-1.825</v>
      </c>
      <c r="S131" s="111">
        <v>-2.9289999999999998</v>
      </c>
      <c r="T131" s="111">
        <v>-4.101</v>
      </c>
      <c r="U131" s="111">
        <v>-1.028</v>
      </c>
      <c r="V131" s="111">
        <v>-2.1429999999999998</v>
      </c>
      <c r="W131" s="111">
        <v>-3.2829999999999999</v>
      </c>
      <c r="X131" s="111">
        <v>-4.4539999999999997</v>
      </c>
      <c r="Y131" s="111">
        <v>-1.1120000000000001</v>
      </c>
      <c r="Z131" s="111">
        <v>-2.2919999999999998</v>
      </c>
      <c r="AA131" s="111">
        <v>-3.407</v>
      </c>
      <c r="AB131" s="111">
        <v>-4.6829999999999998</v>
      </c>
      <c r="AC131" s="111">
        <v>-1.2689999999999999</v>
      </c>
      <c r="AD131" s="111">
        <v>-2.5419999999999998</v>
      </c>
      <c r="AE131" s="111">
        <v>-3.8530000000000002</v>
      </c>
      <c r="AF131" s="111">
        <v>-5.3109999999999999</v>
      </c>
      <c r="AG131" s="111">
        <v>-1.4510000000000001</v>
      </c>
      <c r="AH131" s="111">
        <v>-3.0230000000000001</v>
      </c>
      <c r="AI131" s="111">
        <v>-4.4640000000000004</v>
      </c>
      <c r="AJ131" s="111">
        <v>-6.1559999999999997</v>
      </c>
      <c r="AK131" s="111">
        <v>-1.5820000000000001</v>
      </c>
      <c r="AL131" s="111">
        <v>-3.2320000000000002</v>
      </c>
      <c r="AM131" s="111">
        <v>-5.3230000000000004</v>
      </c>
      <c r="AN131" s="111">
        <v>-7.4790000000000001</v>
      </c>
      <c r="AO131" s="111">
        <v>-2.0099999999999998</v>
      </c>
      <c r="AP131" s="111">
        <v>-4.0350000000000001</v>
      </c>
    </row>
    <row r="132" spans="1:42" ht="15.75" customHeight="1" x14ac:dyDescent="0.2">
      <c r="A132" s="20" t="s">
        <v>146</v>
      </c>
      <c r="B132" s="111">
        <v>-0.53200000000000003</v>
      </c>
      <c r="C132" s="111">
        <v>-0.78800000000000003</v>
      </c>
      <c r="D132" s="111">
        <v>-1.0509999999999999</v>
      </c>
      <c r="E132" s="111">
        <v>-0.27500000000000002</v>
      </c>
      <c r="F132" s="111">
        <v>-0.55700000000000005</v>
      </c>
      <c r="G132" s="111">
        <v>-0.83499999999999996</v>
      </c>
      <c r="H132" s="111">
        <v>-1.147</v>
      </c>
      <c r="I132" s="111">
        <v>-0.30199999999999999</v>
      </c>
      <c r="J132" s="111">
        <v>-0.59699999999999998</v>
      </c>
      <c r="K132" s="111">
        <v>-0.89400000000000002</v>
      </c>
      <c r="L132" s="111">
        <v>-1.1779999999999999</v>
      </c>
      <c r="M132" s="111">
        <v>-0.44600000000000001</v>
      </c>
      <c r="N132" s="111">
        <v>-0.89100000000000001</v>
      </c>
      <c r="O132" s="111">
        <v>-1.3420000000000001</v>
      </c>
      <c r="P132" s="111">
        <v>-1.7809999999999999</v>
      </c>
      <c r="Q132" s="111">
        <v>-0.47899999999999998</v>
      </c>
      <c r="R132" s="111">
        <v>-0.97699999999999998</v>
      </c>
      <c r="S132" s="111">
        <v>-1.5149999999999999</v>
      </c>
      <c r="T132" s="111">
        <v>-2.0299999999999998</v>
      </c>
      <c r="U132" s="111">
        <v>-0.56100000000000005</v>
      </c>
      <c r="V132" s="111">
        <v>-1.1299999999999999</v>
      </c>
      <c r="W132" s="111">
        <v>-1.6930000000000001</v>
      </c>
      <c r="X132" s="111">
        <v>-2.242</v>
      </c>
      <c r="Y132" s="111">
        <v>-0.56000000000000005</v>
      </c>
      <c r="Z132" s="111">
        <v>-1.1240000000000001</v>
      </c>
      <c r="AA132" s="111">
        <v>-1.696</v>
      </c>
      <c r="AB132" s="111">
        <v>-2.2149999999999999</v>
      </c>
      <c r="AC132" s="111">
        <v>-0.53200000000000003</v>
      </c>
      <c r="AD132" s="111">
        <v>-1.0760000000000001</v>
      </c>
      <c r="AE132" s="111">
        <v>-1.6060000000000001</v>
      </c>
      <c r="AF132" s="111">
        <v>-2.1469999999999998</v>
      </c>
      <c r="AG132" s="111">
        <v>-0.58799999999999997</v>
      </c>
      <c r="AH132" s="111">
        <v>-1.163</v>
      </c>
      <c r="AI132" s="111">
        <v>-1.7390000000000001</v>
      </c>
      <c r="AJ132" s="111">
        <v>-2.3029999999999999</v>
      </c>
      <c r="AK132" s="111">
        <v>-0.59399999999999997</v>
      </c>
      <c r="AL132" s="111">
        <v>-1.1859999999999999</v>
      </c>
      <c r="AM132" s="111">
        <v>-1.758</v>
      </c>
      <c r="AN132" s="111">
        <v>-2.327</v>
      </c>
      <c r="AO132" s="111">
        <v>-0.59599999999999997</v>
      </c>
      <c r="AP132" s="111">
        <v>-1.1950000000000001</v>
      </c>
    </row>
    <row r="133" spans="1:42" ht="15.75" customHeight="1" x14ac:dyDescent="0.2">
      <c r="A133" s="321" t="s">
        <v>341</v>
      </c>
      <c r="B133" s="188">
        <v>-5.335</v>
      </c>
      <c r="C133" s="188">
        <v>-8.1669999999999998</v>
      </c>
      <c r="D133" s="188">
        <v>-11.118</v>
      </c>
      <c r="E133" s="188">
        <v>-2.6259999999999999</v>
      </c>
      <c r="F133" s="188">
        <v>-5.4589999999999996</v>
      </c>
      <c r="G133" s="188">
        <v>-8.2230000000000008</v>
      </c>
      <c r="H133" s="188">
        <v>-11.242000000000001</v>
      </c>
      <c r="I133" s="188">
        <v>-2.8959999999999999</v>
      </c>
      <c r="J133" s="188">
        <v>-5.9820000000000002</v>
      </c>
      <c r="K133" s="188">
        <v>-8.7140000000000004</v>
      </c>
      <c r="L133" s="188">
        <v>-11.801</v>
      </c>
      <c r="M133" s="188">
        <v>-2.9969999999999999</v>
      </c>
      <c r="N133" s="188">
        <v>-6.1210000000000004</v>
      </c>
      <c r="O133" s="188">
        <v>-9.4410000000000007</v>
      </c>
      <c r="P133" s="188">
        <v>-11.795999999999999</v>
      </c>
      <c r="Q133" s="188">
        <v>-3.1179999999999999</v>
      </c>
      <c r="R133" s="188">
        <v>-5.9939999999999998</v>
      </c>
      <c r="S133" s="188">
        <v>-9.0779999999999994</v>
      </c>
      <c r="T133" s="188">
        <v>-12.289</v>
      </c>
      <c r="U133" s="188">
        <v>-3.2490000000000001</v>
      </c>
      <c r="V133" s="188">
        <v>-6.593</v>
      </c>
      <c r="W133" s="188">
        <v>-9.9580000000000002</v>
      </c>
      <c r="X133" s="188">
        <v>-13.545999999999999</v>
      </c>
      <c r="Y133" s="188">
        <v>-3.4990000000000001</v>
      </c>
      <c r="Z133" s="188">
        <v>-7.0659999999999998</v>
      </c>
      <c r="AA133" s="188">
        <v>-10.579000000000001</v>
      </c>
      <c r="AB133" s="188">
        <v>-14.348000000000001</v>
      </c>
      <c r="AC133" s="188">
        <v>-3.851</v>
      </c>
      <c r="AD133" s="188">
        <v>-7.9539999999999997</v>
      </c>
      <c r="AE133" s="188">
        <v>-11.88</v>
      </c>
      <c r="AF133" s="188">
        <v>-15.994999999999999</v>
      </c>
      <c r="AG133" s="188">
        <v>-4.3140000000000001</v>
      </c>
      <c r="AH133" s="188">
        <v>-8.7360000000000007</v>
      </c>
      <c r="AI133" s="188">
        <v>-13.028</v>
      </c>
      <c r="AJ133" s="188">
        <v>-17.562000000000001</v>
      </c>
      <c r="AK133" s="188">
        <v>-4.577</v>
      </c>
      <c r="AL133" s="188">
        <v>-9.2210000000000001</v>
      </c>
      <c r="AM133" s="188">
        <v>-14.282</v>
      </c>
      <c r="AN133" s="188">
        <v>-19.405999999999999</v>
      </c>
      <c r="AO133" s="188">
        <v>-5.1319999999999997</v>
      </c>
      <c r="AP133" s="188">
        <v>-10.279</v>
      </c>
    </row>
    <row r="134" spans="1:42" ht="15.75" customHeight="1" x14ac:dyDescent="0.2">
      <c r="A134" s="322" t="s">
        <v>342</v>
      </c>
      <c r="B134" s="133">
        <v>8.3849999999999998</v>
      </c>
      <c r="C134" s="133">
        <v>12.528</v>
      </c>
      <c r="D134" s="133">
        <v>16.64</v>
      </c>
      <c r="E134" s="133">
        <v>4.3470000000000004</v>
      </c>
      <c r="F134" s="133">
        <v>8.7119999999999997</v>
      </c>
      <c r="G134" s="133">
        <v>13.313000000000001</v>
      </c>
      <c r="H134" s="133">
        <v>17.84</v>
      </c>
      <c r="I134" s="133">
        <v>4.3019999999999996</v>
      </c>
      <c r="J134" s="133">
        <v>9.2639999999999993</v>
      </c>
      <c r="K134" s="133">
        <v>15.18</v>
      </c>
      <c r="L134" s="133">
        <v>20.605</v>
      </c>
      <c r="M134" s="133">
        <v>5.7060000000000004</v>
      </c>
      <c r="N134" s="133">
        <v>12.023</v>
      </c>
      <c r="O134" s="133">
        <v>18.628</v>
      </c>
      <c r="P134" s="133">
        <v>25.056999999999999</v>
      </c>
      <c r="Q134" s="133">
        <v>6.375</v>
      </c>
      <c r="R134" s="133">
        <v>13.118</v>
      </c>
      <c r="S134" s="133">
        <v>19.803999999999998</v>
      </c>
      <c r="T134" s="133">
        <v>26.388999999999999</v>
      </c>
      <c r="U134" s="133">
        <v>6.4770000000000003</v>
      </c>
      <c r="V134" s="133">
        <v>13.227</v>
      </c>
      <c r="W134" s="133">
        <v>20.516999999999999</v>
      </c>
      <c r="X134" s="133">
        <v>28.286999999999999</v>
      </c>
      <c r="Y134" s="133">
        <v>7.6449999999999996</v>
      </c>
      <c r="Z134" s="133">
        <v>16.248000000000001</v>
      </c>
      <c r="AA134" s="133">
        <v>25.093</v>
      </c>
      <c r="AB134" s="133">
        <v>34.042999999999999</v>
      </c>
      <c r="AC134" s="133">
        <v>8.7970000000000006</v>
      </c>
      <c r="AD134" s="133">
        <v>18.323</v>
      </c>
      <c r="AE134" s="133">
        <v>28.667000000000002</v>
      </c>
      <c r="AF134" s="133">
        <v>39.186999999999998</v>
      </c>
      <c r="AG134" s="133">
        <v>10.391</v>
      </c>
      <c r="AH134" s="133">
        <v>20.963999999999999</v>
      </c>
      <c r="AI134" s="133">
        <v>31.552</v>
      </c>
      <c r="AJ134" s="133">
        <v>42.045999999999999</v>
      </c>
      <c r="AK134" s="133">
        <v>10.177</v>
      </c>
      <c r="AL134" s="133">
        <v>20.992999999999999</v>
      </c>
      <c r="AM134" s="133">
        <v>31.754000000000001</v>
      </c>
      <c r="AN134" s="133">
        <v>43.475999999999999</v>
      </c>
      <c r="AO134" s="133">
        <v>10.946999999999999</v>
      </c>
      <c r="AP134" s="133">
        <v>22.852</v>
      </c>
    </row>
    <row r="135" spans="1:42" ht="15.75" customHeight="1" x14ac:dyDescent="0.2">
      <c r="A135" s="20" t="s">
        <v>145</v>
      </c>
      <c r="B135" s="111">
        <v>-1.772</v>
      </c>
      <c r="C135" s="111">
        <v>-2.0990000000000002</v>
      </c>
      <c r="D135" s="111">
        <v>-3.08</v>
      </c>
      <c r="E135" s="111">
        <v>0.49</v>
      </c>
      <c r="F135" s="111">
        <v>9.7000000000000003E-2</v>
      </c>
      <c r="G135" s="111">
        <v>-0.94799999999999995</v>
      </c>
      <c r="H135" s="111">
        <v>-1.976</v>
      </c>
      <c r="I135" s="111">
        <v>-1.2E-2</v>
      </c>
      <c r="J135" s="111">
        <v>-0.63500000000000001</v>
      </c>
      <c r="K135" s="111">
        <v>-1.9610000000000001</v>
      </c>
      <c r="L135" s="111">
        <v>-3.8069999999999999</v>
      </c>
      <c r="M135" s="111">
        <v>-0.17299999999999999</v>
      </c>
      <c r="N135" s="111">
        <v>-0.85599999999999998</v>
      </c>
      <c r="O135" s="111">
        <v>-1.34</v>
      </c>
      <c r="P135" s="111">
        <v>-1.9910000000000001</v>
      </c>
      <c r="Q135" s="111">
        <v>-3.4359999999999999</v>
      </c>
      <c r="R135" s="111">
        <v>-3.7519999999999998</v>
      </c>
      <c r="S135" s="111">
        <v>-7.5170000000000003</v>
      </c>
      <c r="T135" s="111">
        <v>-11.282</v>
      </c>
      <c r="U135" s="111">
        <v>-0.11600000000000001</v>
      </c>
      <c r="V135" s="111">
        <v>0.53700000000000003</v>
      </c>
      <c r="W135" s="111">
        <v>0.41499999999999998</v>
      </c>
      <c r="X135" s="111">
        <v>-1.0509999999999999</v>
      </c>
      <c r="Y135" s="111">
        <v>0.69399999999999995</v>
      </c>
      <c r="Z135" s="111">
        <v>2.3050000000000002</v>
      </c>
      <c r="AA135" s="111">
        <v>2.298</v>
      </c>
      <c r="AB135" s="111">
        <v>2.0419999999999998</v>
      </c>
      <c r="AC135" s="111">
        <v>0.74199999999999999</v>
      </c>
      <c r="AD135" s="111">
        <v>2.7549999999999999</v>
      </c>
      <c r="AE135" s="111">
        <v>1.9239999999999999</v>
      </c>
      <c r="AF135" s="111">
        <v>1.4750000000000001</v>
      </c>
      <c r="AG135" s="111">
        <v>-0.91200000000000003</v>
      </c>
      <c r="AH135" s="111">
        <v>1.383</v>
      </c>
      <c r="AI135" s="111">
        <v>0.45400000000000001</v>
      </c>
      <c r="AJ135" s="111">
        <v>-0.89</v>
      </c>
      <c r="AK135" s="111">
        <v>-1.135</v>
      </c>
      <c r="AL135" s="111">
        <v>0.33800000000000002</v>
      </c>
      <c r="AM135" s="111">
        <v>1.4410000000000001</v>
      </c>
      <c r="AN135" s="111">
        <v>1.04</v>
      </c>
      <c r="AO135" s="111">
        <v>-0.83099999999999996</v>
      </c>
      <c r="AP135" s="111">
        <v>-3.9E-2</v>
      </c>
    </row>
    <row r="136" spans="1:42" ht="15.75" customHeight="1" x14ac:dyDescent="0.2">
      <c r="A136" s="20" t="s">
        <v>144</v>
      </c>
      <c r="B136" s="111">
        <v>-0.40799999999999997</v>
      </c>
      <c r="C136" s="111">
        <v>-0.90800000000000003</v>
      </c>
      <c r="D136" s="111">
        <v>-1.008</v>
      </c>
      <c r="E136" s="111">
        <v>0</v>
      </c>
      <c r="F136" s="111">
        <v>-0.16800000000000001</v>
      </c>
      <c r="G136" s="111">
        <v>-0.22600000000000001</v>
      </c>
      <c r="H136" s="111">
        <v>-0.2</v>
      </c>
      <c r="I136" s="111">
        <v>-0.29899999999999999</v>
      </c>
      <c r="J136" s="111">
        <v>-0.43</v>
      </c>
      <c r="K136" s="111">
        <v>-0.84899999999999998</v>
      </c>
      <c r="L136" s="111">
        <v>1.4999999999999999E-2</v>
      </c>
      <c r="M136" s="111">
        <v>-0.19</v>
      </c>
      <c r="N136" s="111">
        <v>-0.59399999999999997</v>
      </c>
      <c r="O136" s="111">
        <v>-0.70899999999999996</v>
      </c>
      <c r="P136" s="111">
        <v>-1.0780000000000001</v>
      </c>
      <c r="Q136" s="111">
        <v>-4.4999999999999998E-2</v>
      </c>
      <c r="R136" s="111">
        <v>-4.4999999999999998E-2</v>
      </c>
      <c r="S136" s="111">
        <v>-4.3999999999999997E-2</v>
      </c>
      <c r="T136" s="111">
        <v>-6.3E-2</v>
      </c>
      <c r="U136" s="111">
        <v>0</v>
      </c>
      <c r="V136" s="111">
        <v>1.0999999999999999E-2</v>
      </c>
      <c r="W136" s="111">
        <v>5.0000000000000001E-3</v>
      </c>
      <c r="X136" s="111">
        <v>-1.2999999999999999E-2</v>
      </c>
      <c r="Y136" s="111">
        <v>0.01</v>
      </c>
      <c r="Z136" s="111">
        <v>6.0000000000000001E-3</v>
      </c>
      <c r="AA136" s="111">
        <v>0.01</v>
      </c>
      <c r="AB136" s="111">
        <v>0.01</v>
      </c>
      <c r="AC136" s="111">
        <v>-0.1</v>
      </c>
      <c r="AD136" s="111">
        <v>-0.1</v>
      </c>
      <c r="AE136" s="111">
        <v>-7.9000000000000001E-2</v>
      </c>
      <c r="AF136" s="111">
        <v>-0.69899999999999995</v>
      </c>
      <c r="AG136" s="111">
        <v>-1.7999999999999999E-2</v>
      </c>
      <c r="AH136" s="111">
        <v>-1.7999999999999999E-2</v>
      </c>
      <c r="AI136" s="111">
        <v>-0.18099999999999999</v>
      </c>
      <c r="AJ136" s="111">
        <v>-0.20399999999999999</v>
      </c>
      <c r="AK136" s="111">
        <v>0.40799999999999997</v>
      </c>
      <c r="AL136" s="111">
        <v>0.40799999999999997</v>
      </c>
      <c r="AM136" s="111">
        <v>0.40799999999999997</v>
      </c>
      <c r="AN136" s="111">
        <v>0.443</v>
      </c>
      <c r="AO136" s="111">
        <v>0</v>
      </c>
      <c r="AP136" s="111">
        <v>0.08</v>
      </c>
    </row>
    <row r="137" spans="1:42" ht="15.75" customHeight="1" x14ac:dyDescent="0.2">
      <c r="A137" s="322" t="s">
        <v>344</v>
      </c>
      <c r="B137" s="133">
        <v>6.2050000000000001</v>
      </c>
      <c r="C137" s="133">
        <v>9.5210000000000008</v>
      </c>
      <c r="D137" s="133">
        <v>12.552</v>
      </c>
      <c r="E137" s="133">
        <v>4.8369999999999997</v>
      </c>
      <c r="F137" s="133">
        <v>8.641</v>
      </c>
      <c r="G137" s="133">
        <v>12.138999999999999</v>
      </c>
      <c r="H137" s="133">
        <v>15.664</v>
      </c>
      <c r="I137" s="133">
        <v>3.9910000000000001</v>
      </c>
      <c r="J137" s="133">
        <v>8.1989999999999998</v>
      </c>
      <c r="K137" s="133">
        <v>12.37</v>
      </c>
      <c r="L137" s="133">
        <v>16.812999999999999</v>
      </c>
      <c r="M137" s="133">
        <v>5.343</v>
      </c>
      <c r="N137" s="133">
        <v>10.573</v>
      </c>
      <c r="O137" s="133">
        <v>16.579000000000001</v>
      </c>
      <c r="P137" s="133">
        <v>21.988</v>
      </c>
      <c r="Q137" s="133">
        <v>2.8940000000000001</v>
      </c>
      <c r="R137" s="133">
        <v>9.3209999999999997</v>
      </c>
      <c r="S137" s="133">
        <v>12.243</v>
      </c>
      <c r="T137" s="133">
        <v>15.044</v>
      </c>
      <c r="U137" s="133">
        <v>6.3609999999999998</v>
      </c>
      <c r="V137" s="133">
        <v>13.775</v>
      </c>
      <c r="W137" s="133">
        <v>20.937000000000001</v>
      </c>
      <c r="X137" s="133">
        <v>27.222999999999999</v>
      </c>
      <c r="Y137" s="133">
        <v>8.3490000000000002</v>
      </c>
      <c r="Z137" s="133">
        <v>18.559000000000001</v>
      </c>
      <c r="AA137" s="133">
        <v>27.401</v>
      </c>
      <c r="AB137" s="133">
        <v>36.094999999999999</v>
      </c>
      <c r="AC137" s="133">
        <v>9.4390000000000001</v>
      </c>
      <c r="AD137" s="133">
        <v>20.978000000000002</v>
      </c>
      <c r="AE137" s="133">
        <v>30.512</v>
      </c>
      <c r="AF137" s="133">
        <v>39.963000000000001</v>
      </c>
      <c r="AG137" s="133">
        <v>9.4610000000000003</v>
      </c>
      <c r="AH137" s="133">
        <v>22.329000000000001</v>
      </c>
      <c r="AI137" s="133">
        <v>31.824999999999999</v>
      </c>
      <c r="AJ137" s="133">
        <v>40.951999999999998</v>
      </c>
      <c r="AK137" s="133">
        <v>9.4499999999999993</v>
      </c>
      <c r="AL137" s="133">
        <v>21.739000000000001</v>
      </c>
      <c r="AM137" s="133">
        <v>33.603000000000002</v>
      </c>
      <c r="AN137" s="133">
        <v>44.959000000000003</v>
      </c>
      <c r="AO137" s="133">
        <v>10.116</v>
      </c>
      <c r="AP137" s="133">
        <v>22.893000000000001</v>
      </c>
    </row>
    <row r="138" spans="1:42" ht="15.75" customHeight="1" x14ac:dyDescent="0.2">
      <c r="A138" s="20" t="s">
        <v>345</v>
      </c>
      <c r="B138" s="111">
        <v>-0.622</v>
      </c>
      <c r="C138" s="111">
        <v>-0.94</v>
      </c>
      <c r="D138" s="111">
        <v>-1.2889999999999999</v>
      </c>
      <c r="E138" s="111">
        <v>-0.38700000000000001</v>
      </c>
      <c r="F138" s="111">
        <v>-0.76800000000000002</v>
      </c>
      <c r="G138" s="111">
        <v>-1.145</v>
      </c>
      <c r="H138" s="111">
        <v>-1.4670000000000001</v>
      </c>
      <c r="I138" s="111">
        <v>-0.374</v>
      </c>
      <c r="J138" s="111">
        <v>-0.80100000000000005</v>
      </c>
      <c r="K138" s="111">
        <v>-1.1950000000000001</v>
      </c>
      <c r="L138" s="111">
        <v>-1.9770000000000001</v>
      </c>
      <c r="M138" s="111">
        <v>-0.55600000000000005</v>
      </c>
      <c r="N138" s="111">
        <v>-1.05</v>
      </c>
      <c r="O138" s="111">
        <v>-1.7490000000000001</v>
      </c>
      <c r="P138" s="111">
        <v>-2.4430000000000001</v>
      </c>
      <c r="Q138" s="111">
        <v>-0.32700000000000001</v>
      </c>
      <c r="R138" s="111">
        <v>-1.0449999999999999</v>
      </c>
      <c r="S138" s="111">
        <v>-1.41</v>
      </c>
      <c r="T138" s="111">
        <v>-1.71</v>
      </c>
      <c r="U138" s="111">
        <v>-0.65600000000000003</v>
      </c>
      <c r="V138" s="111">
        <v>-1.409</v>
      </c>
      <c r="W138" s="111">
        <v>-2.1539999999999999</v>
      </c>
      <c r="X138" s="111">
        <v>-2.7869999999999999</v>
      </c>
      <c r="Y138" s="111">
        <v>-0.83399999999999996</v>
      </c>
      <c r="Z138" s="111">
        <v>-1.8839999999999999</v>
      </c>
      <c r="AA138" s="111">
        <v>-2.7869999999999999</v>
      </c>
      <c r="AB138" s="111">
        <v>-3.6930000000000001</v>
      </c>
      <c r="AC138" s="111">
        <v>-0.93400000000000005</v>
      </c>
      <c r="AD138" s="111">
        <v>-2.1850000000000001</v>
      </c>
      <c r="AE138" s="111">
        <v>-3.2</v>
      </c>
      <c r="AF138" s="111">
        <v>-3.9950000000000001</v>
      </c>
      <c r="AG138" s="111">
        <v>-0.94799999999999995</v>
      </c>
      <c r="AH138" s="111">
        <v>-2.2789999999999999</v>
      </c>
      <c r="AI138" s="111">
        <v>-3.1379999999999999</v>
      </c>
      <c r="AJ138" s="111">
        <v>-3.9239999999999999</v>
      </c>
      <c r="AK138" s="111">
        <v>-0.88400000000000001</v>
      </c>
      <c r="AL138" s="111">
        <v>-2.1040000000000001</v>
      </c>
      <c r="AM138" s="111">
        <v>-3.4529999999999998</v>
      </c>
      <c r="AN138" s="111">
        <v>-4.5599999999999996</v>
      </c>
      <c r="AO138" s="111">
        <v>-0.97299999999999998</v>
      </c>
      <c r="AP138" s="111">
        <v>-2.2629999999999999</v>
      </c>
    </row>
    <row r="139" spans="1:42" s="117" customFormat="1" ht="15.75" customHeight="1" x14ac:dyDescent="0.2">
      <c r="A139" s="356" t="s">
        <v>352</v>
      </c>
      <c r="B139" s="354">
        <v>5.5830000000000002</v>
      </c>
      <c r="C139" s="354">
        <v>8.5809999999999995</v>
      </c>
      <c r="D139" s="354">
        <v>11.263</v>
      </c>
      <c r="E139" s="354">
        <v>4.45</v>
      </c>
      <c r="F139" s="354">
        <v>7.8730000000000002</v>
      </c>
      <c r="G139" s="354">
        <v>10.994</v>
      </c>
      <c r="H139" s="354">
        <v>14.196999999999999</v>
      </c>
      <c r="I139" s="354">
        <v>3.617</v>
      </c>
      <c r="J139" s="354">
        <v>7.3979999999999997</v>
      </c>
      <c r="K139" s="354">
        <v>11.175000000000001</v>
      </c>
      <c r="L139" s="354">
        <v>14.836</v>
      </c>
      <c r="M139" s="354">
        <v>4.7869999999999999</v>
      </c>
      <c r="N139" s="354">
        <v>9.5229999999999997</v>
      </c>
      <c r="O139" s="354">
        <v>14.83</v>
      </c>
      <c r="P139" s="354">
        <v>19.545000000000002</v>
      </c>
      <c r="Q139" s="354">
        <v>2.5670000000000002</v>
      </c>
      <c r="R139" s="354">
        <v>8.2759999999999998</v>
      </c>
      <c r="S139" s="354">
        <v>10.833</v>
      </c>
      <c r="T139" s="354">
        <v>13.334</v>
      </c>
      <c r="U139" s="354">
        <v>5.7050000000000001</v>
      </c>
      <c r="V139" s="354">
        <v>12.366</v>
      </c>
      <c r="W139" s="354">
        <v>18.783000000000001</v>
      </c>
      <c r="X139" s="354">
        <v>24.436</v>
      </c>
      <c r="Y139" s="354">
        <v>7.5149999999999997</v>
      </c>
      <c r="Z139" s="354">
        <v>16.675000000000001</v>
      </c>
      <c r="AA139" s="354">
        <v>24.614000000000001</v>
      </c>
      <c r="AB139" s="354">
        <v>32.402000000000001</v>
      </c>
      <c r="AC139" s="354">
        <v>8.5050000000000008</v>
      </c>
      <c r="AD139" s="354">
        <v>18.792999999999999</v>
      </c>
      <c r="AE139" s="354">
        <v>27.312000000000001</v>
      </c>
      <c r="AF139" s="354">
        <v>35.968000000000004</v>
      </c>
      <c r="AG139" s="354">
        <v>8.5129999999999999</v>
      </c>
      <c r="AH139" s="354">
        <v>20.05</v>
      </c>
      <c r="AI139" s="354">
        <v>28.687000000000001</v>
      </c>
      <c r="AJ139" s="354">
        <v>37.027999999999999</v>
      </c>
      <c r="AK139" s="354">
        <v>8.5660000000000007</v>
      </c>
      <c r="AL139" s="354">
        <v>19.635000000000002</v>
      </c>
      <c r="AM139" s="354">
        <v>30.15</v>
      </c>
      <c r="AN139" s="354">
        <v>40.399000000000001</v>
      </c>
      <c r="AO139" s="354">
        <v>9.1430000000000007</v>
      </c>
      <c r="AP139" s="354">
        <v>20.63</v>
      </c>
    </row>
    <row r="140" spans="1:42" ht="15.95" customHeight="1" x14ac:dyDescent="0.2">
      <c r="A140" s="185"/>
      <c r="B140" s="185"/>
      <c r="C140" s="185"/>
      <c r="D140" s="185"/>
      <c r="E140" s="185"/>
      <c r="F140" s="185"/>
      <c r="G140" s="185"/>
      <c r="H140" s="185"/>
      <c r="I140" s="185"/>
      <c r="J140" s="185"/>
      <c r="K140" s="185"/>
      <c r="L140" s="185"/>
      <c r="M140" s="185"/>
      <c r="N140" s="185"/>
      <c r="O140" s="185"/>
      <c r="P140" s="185"/>
      <c r="Q140" s="185"/>
      <c r="R140" s="185"/>
      <c r="S140" s="185"/>
      <c r="T140" s="185"/>
      <c r="U140" s="185"/>
      <c r="V140" s="185"/>
      <c r="W140" s="185"/>
      <c r="X140" s="185"/>
      <c r="Y140" s="185"/>
      <c r="Z140" s="185"/>
      <c r="AA140" s="185"/>
      <c r="AB140" s="185"/>
      <c r="AC140" s="185"/>
      <c r="AD140" s="185"/>
      <c r="AE140" s="185"/>
    </row>
    <row r="141" spans="1:42" ht="15.95" customHeight="1" x14ac:dyDescent="0.2">
      <c r="A141" s="185"/>
      <c r="B141" s="185"/>
      <c r="C141" s="185"/>
      <c r="D141" s="185"/>
      <c r="E141" s="185"/>
      <c r="F141" s="185"/>
      <c r="G141" s="185"/>
      <c r="H141" s="185"/>
      <c r="I141" s="185"/>
      <c r="J141" s="185"/>
      <c r="K141" s="185"/>
      <c r="L141" s="185"/>
      <c r="M141" s="185"/>
      <c r="N141" s="185"/>
      <c r="O141" s="185"/>
      <c r="P141" s="185"/>
      <c r="Q141" s="185"/>
      <c r="R141" s="185"/>
      <c r="S141" s="185"/>
      <c r="T141" s="185"/>
      <c r="U141" s="185"/>
      <c r="V141" s="185"/>
      <c r="W141" s="185"/>
      <c r="X141" s="185"/>
      <c r="Y141" s="185"/>
      <c r="Z141" s="185"/>
      <c r="AA141" s="185"/>
      <c r="AB141" s="185"/>
      <c r="AC141" s="185"/>
      <c r="AD141" s="185"/>
      <c r="AE141" s="185"/>
    </row>
    <row r="142" spans="1:42" ht="25.5" customHeight="1" x14ac:dyDescent="0.2">
      <c r="A142" s="190" t="s">
        <v>286</v>
      </c>
      <c r="B142" s="126" t="s">
        <v>25</v>
      </c>
      <c r="C142" s="126" t="s">
        <v>26</v>
      </c>
      <c r="D142" s="126" t="s">
        <v>27</v>
      </c>
      <c r="E142" s="126" t="s">
        <v>28</v>
      </c>
      <c r="F142" s="126" t="s">
        <v>29</v>
      </c>
      <c r="G142" s="126" t="s">
        <v>30</v>
      </c>
      <c r="H142" s="126" t="s">
        <v>31</v>
      </c>
      <c r="I142" s="126" t="s">
        <v>32</v>
      </c>
      <c r="J142" s="126" t="s">
        <v>33</v>
      </c>
      <c r="K142" s="126" t="s">
        <v>34</v>
      </c>
      <c r="L142" s="126" t="s">
        <v>35</v>
      </c>
      <c r="M142" s="126" t="s">
        <v>38</v>
      </c>
      <c r="N142" s="126" t="s">
        <v>42</v>
      </c>
      <c r="O142" s="126" t="s">
        <v>44</v>
      </c>
      <c r="P142" s="126" t="s">
        <v>108</v>
      </c>
      <c r="Q142" s="126" t="s">
        <v>140</v>
      </c>
      <c r="R142" s="126" t="s">
        <v>139</v>
      </c>
      <c r="S142" s="126" t="s">
        <v>138</v>
      </c>
      <c r="T142" s="126" t="s">
        <v>137</v>
      </c>
      <c r="U142" s="126" t="s">
        <v>238</v>
      </c>
      <c r="V142" s="126" t="s">
        <v>255</v>
      </c>
      <c r="W142" s="126" t="s">
        <v>257</v>
      </c>
      <c r="X142" s="126" t="s">
        <v>261</v>
      </c>
      <c r="Y142" s="126" t="s">
        <v>273</v>
      </c>
      <c r="Z142" s="126" t="s">
        <v>287</v>
      </c>
      <c r="AA142" s="126" t="s">
        <v>300</v>
      </c>
      <c r="AB142" s="126" t="s">
        <v>305</v>
      </c>
      <c r="AC142" s="126" t="s">
        <v>310</v>
      </c>
      <c r="AD142" s="126" t="s">
        <v>313</v>
      </c>
      <c r="AE142" s="126" t="s">
        <v>322</v>
      </c>
      <c r="AF142" s="126" t="s">
        <v>338</v>
      </c>
      <c r="AG142" s="126" t="s">
        <v>361</v>
      </c>
      <c r="AH142" s="126" t="s">
        <v>363</v>
      </c>
      <c r="AI142" s="126" t="s">
        <v>365</v>
      </c>
      <c r="AJ142" s="126" t="s">
        <v>371</v>
      </c>
      <c r="AK142" s="126" t="str">
        <f>+$AK$3</f>
        <v>1-3 2025</v>
      </c>
      <c r="AL142" s="126" t="s">
        <v>377</v>
      </c>
      <c r="AM142" s="126" t="s">
        <v>385</v>
      </c>
      <c r="AN142" s="126" t="str">
        <f>+AN119</f>
        <v>1-12 2025</v>
      </c>
      <c r="AO142" s="126" t="str">
        <f>+AO119</f>
        <v>1-3 2026</v>
      </c>
      <c r="AP142" s="126" t="str">
        <f>+$AP$3</f>
        <v>1-6 2026</v>
      </c>
    </row>
    <row r="143" spans="1:42" ht="15.75" customHeight="1" x14ac:dyDescent="0.2">
      <c r="A143" s="20" t="s">
        <v>154</v>
      </c>
      <c r="B143" s="323" t="s">
        <v>40</v>
      </c>
      <c r="C143" s="323" t="s">
        <v>40</v>
      </c>
      <c r="D143" s="323" t="s">
        <v>40</v>
      </c>
      <c r="E143" s="323" t="s">
        <v>40</v>
      </c>
      <c r="F143" s="323" t="s">
        <v>40</v>
      </c>
      <c r="G143" s="323" t="s">
        <v>40</v>
      </c>
      <c r="H143" s="323" t="s">
        <v>40</v>
      </c>
      <c r="I143" s="323" t="s">
        <v>40</v>
      </c>
      <c r="J143" s="323" t="s">
        <v>40</v>
      </c>
      <c r="K143" s="323" t="s">
        <v>40</v>
      </c>
      <c r="L143" s="323" t="s">
        <v>40</v>
      </c>
      <c r="M143" s="323" t="s">
        <v>40</v>
      </c>
      <c r="N143" s="323" t="s">
        <v>40</v>
      </c>
      <c r="O143" s="323" t="s">
        <v>40</v>
      </c>
      <c r="P143" s="323" t="s">
        <v>40</v>
      </c>
      <c r="Q143" s="323" t="s">
        <v>40</v>
      </c>
      <c r="R143" s="323" t="s">
        <v>40</v>
      </c>
      <c r="S143" s="323" t="s">
        <v>40</v>
      </c>
      <c r="T143" s="323" t="s">
        <v>40</v>
      </c>
      <c r="U143" s="111">
        <v>23.69</v>
      </c>
      <c r="V143" s="111">
        <v>48.536999999999999</v>
      </c>
      <c r="W143" s="111">
        <v>74.114999999999995</v>
      </c>
      <c r="X143" s="111">
        <v>98.713999999999999</v>
      </c>
      <c r="Y143" s="111">
        <v>24.391999999999999</v>
      </c>
      <c r="Z143" s="111">
        <v>54.984999999999999</v>
      </c>
      <c r="AA143" s="111">
        <v>90.852999999999994</v>
      </c>
      <c r="AB143" s="111">
        <v>132.50800000000001</v>
      </c>
      <c r="AC143" s="111">
        <v>49.311999999999998</v>
      </c>
      <c r="AD143" s="111">
        <v>105.483</v>
      </c>
      <c r="AE143" s="111">
        <v>168.215</v>
      </c>
      <c r="AF143" s="111">
        <v>234.559</v>
      </c>
      <c r="AG143" s="111">
        <v>68.418999999999997</v>
      </c>
      <c r="AH143" s="111">
        <v>138.28700000000001</v>
      </c>
      <c r="AI143" s="111">
        <v>209.626</v>
      </c>
      <c r="AJ143" s="111">
        <v>281.21699999999998</v>
      </c>
      <c r="AK143" s="111">
        <v>69.510999999999996</v>
      </c>
      <c r="AL143" s="111">
        <v>137.71</v>
      </c>
      <c r="AM143" s="111">
        <v>208.72499999999999</v>
      </c>
      <c r="AN143" s="111">
        <v>281.67700000000002</v>
      </c>
      <c r="AO143" s="111">
        <v>72.331000000000003</v>
      </c>
      <c r="AP143" s="111">
        <v>147.012</v>
      </c>
    </row>
    <row r="144" spans="1:42" ht="15.75" customHeight="1" x14ac:dyDescent="0.2">
      <c r="A144" s="20" t="s">
        <v>153</v>
      </c>
      <c r="B144" s="323" t="s">
        <v>40</v>
      </c>
      <c r="C144" s="323" t="s">
        <v>40</v>
      </c>
      <c r="D144" s="323" t="s">
        <v>40</v>
      </c>
      <c r="E144" s="323" t="s">
        <v>40</v>
      </c>
      <c r="F144" s="323" t="s">
        <v>40</v>
      </c>
      <c r="G144" s="323" t="s">
        <v>40</v>
      </c>
      <c r="H144" s="323" t="s">
        <v>40</v>
      </c>
      <c r="I144" s="323" t="s">
        <v>40</v>
      </c>
      <c r="J144" s="323" t="s">
        <v>40</v>
      </c>
      <c r="K144" s="323" t="s">
        <v>40</v>
      </c>
      <c r="L144" s="323" t="s">
        <v>40</v>
      </c>
      <c r="M144" s="323" t="s">
        <v>40</v>
      </c>
      <c r="N144" s="323" t="s">
        <v>40</v>
      </c>
      <c r="O144" s="323" t="s">
        <v>40</v>
      </c>
      <c r="P144" s="323" t="s">
        <v>40</v>
      </c>
      <c r="Q144" s="323" t="s">
        <v>40</v>
      </c>
      <c r="R144" s="323" t="s">
        <v>40</v>
      </c>
      <c r="S144" s="323" t="s">
        <v>40</v>
      </c>
      <c r="T144" s="323" t="s">
        <v>40</v>
      </c>
      <c r="U144" s="111">
        <v>-2.8319999999999999</v>
      </c>
      <c r="V144" s="111">
        <v>-5.5860000000000003</v>
      </c>
      <c r="W144" s="111">
        <v>-7.9870000000000001</v>
      </c>
      <c r="X144" s="111">
        <v>-10.144</v>
      </c>
      <c r="Y144" s="111">
        <v>-1.9670000000000001</v>
      </c>
      <c r="Z144" s="111">
        <v>-3.7919999999999998</v>
      </c>
      <c r="AA144" s="111">
        <v>-5.8259999999999996</v>
      </c>
      <c r="AB144" s="111">
        <v>-8.2390000000000008</v>
      </c>
      <c r="AC144" s="111">
        <v>-3.8839999999999999</v>
      </c>
      <c r="AD144" s="111">
        <v>-8.5649999999999995</v>
      </c>
      <c r="AE144" s="111">
        <v>-14.89</v>
      </c>
      <c r="AF144" s="111">
        <v>-23.263000000000002</v>
      </c>
      <c r="AG144" s="111">
        <v>-10.521000000000001</v>
      </c>
      <c r="AH144" s="111">
        <v>-21.745999999999999</v>
      </c>
      <c r="AI144" s="111">
        <v>-32.427</v>
      </c>
      <c r="AJ144" s="111">
        <v>-43.061</v>
      </c>
      <c r="AK144" s="111">
        <v>-11.632999999999999</v>
      </c>
      <c r="AL144" s="111">
        <v>-23.263999999999999</v>
      </c>
      <c r="AM144" s="111">
        <v>-36.673000000000002</v>
      </c>
      <c r="AN144" s="111">
        <v>-51.408000000000001</v>
      </c>
      <c r="AO144" s="111">
        <v>-18.603000000000002</v>
      </c>
      <c r="AP144" s="111">
        <v>-40.002000000000002</v>
      </c>
    </row>
    <row r="145" spans="1:42" ht="15.75" customHeight="1" x14ac:dyDescent="0.2">
      <c r="A145" s="318" t="s">
        <v>152</v>
      </c>
      <c r="B145" s="323" t="s">
        <v>40</v>
      </c>
      <c r="C145" s="323" t="s">
        <v>40</v>
      </c>
      <c r="D145" s="323" t="s">
        <v>40</v>
      </c>
      <c r="E145" s="323" t="s">
        <v>40</v>
      </c>
      <c r="F145" s="323" t="s">
        <v>40</v>
      </c>
      <c r="G145" s="323" t="s">
        <v>40</v>
      </c>
      <c r="H145" s="323" t="s">
        <v>40</v>
      </c>
      <c r="I145" s="323" t="s">
        <v>40</v>
      </c>
      <c r="J145" s="323" t="s">
        <v>40</v>
      </c>
      <c r="K145" s="323" t="s">
        <v>40</v>
      </c>
      <c r="L145" s="323" t="s">
        <v>40</v>
      </c>
      <c r="M145" s="323" t="s">
        <v>40</v>
      </c>
      <c r="N145" s="323" t="s">
        <v>40</v>
      </c>
      <c r="O145" s="323" t="s">
        <v>40</v>
      </c>
      <c r="P145" s="323" t="s">
        <v>40</v>
      </c>
      <c r="Q145" s="323" t="s">
        <v>40</v>
      </c>
      <c r="R145" s="323" t="s">
        <v>40</v>
      </c>
      <c r="S145" s="323" t="s">
        <v>40</v>
      </c>
      <c r="T145" s="323" t="s">
        <v>40</v>
      </c>
      <c r="U145" s="189">
        <v>20.858000000000001</v>
      </c>
      <c r="V145" s="189">
        <v>42.951000000000001</v>
      </c>
      <c r="W145" s="189">
        <v>66.128</v>
      </c>
      <c r="X145" s="189">
        <v>88.57</v>
      </c>
      <c r="Y145" s="189">
        <v>22.425000000000001</v>
      </c>
      <c r="Z145" s="189">
        <v>51.192999999999998</v>
      </c>
      <c r="AA145" s="189">
        <v>85.027000000000001</v>
      </c>
      <c r="AB145" s="189">
        <v>124.26900000000001</v>
      </c>
      <c r="AC145" s="189">
        <v>45.427999999999997</v>
      </c>
      <c r="AD145" s="189">
        <v>96.918000000000006</v>
      </c>
      <c r="AE145" s="189">
        <v>153.32499999999999</v>
      </c>
      <c r="AF145" s="189">
        <v>211.29599999999999</v>
      </c>
      <c r="AG145" s="189">
        <v>57.898000000000003</v>
      </c>
      <c r="AH145" s="189">
        <v>116.541</v>
      </c>
      <c r="AI145" s="189">
        <v>177.19900000000001</v>
      </c>
      <c r="AJ145" s="189">
        <v>238.15600000000001</v>
      </c>
      <c r="AK145" s="189">
        <v>57.878</v>
      </c>
      <c r="AL145" s="189">
        <v>114.446</v>
      </c>
      <c r="AM145" s="189">
        <v>172.05199999999999</v>
      </c>
      <c r="AN145" s="189">
        <v>230.26900000000001</v>
      </c>
      <c r="AO145" s="189">
        <v>53.728000000000002</v>
      </c>
      <c r="AP145" s="189">
        <v>107.01</v>
      </c>
    </row>
    <row r="146" spans="1:42" ht="15.75" customHeight="1" x14ac:dyDescent="0.2">
      <c r="A146" s="20" t="s">
        <v>151</v>
      </c>
      <c r="B146" s="323" t="s">
        <v>40</v>
      </c>
      <c r="C146" s="323" t="s">
        <v>40</v>
      </c>
      <c r="D146" s="323" t="s">
        <v>40</v>
      </c>
      <c r="E146" s="323" t="s">
        <v>40</v>
      </c>
      <c r="F146" s="323" t="s">
        <v>40</v>
      </c>
      <c r="G146" s="323" t="s">
        <v>40</v>
      </c>
      <c r="H146" s="323" t="s">
        <v>40</v>
      </c>
      <c r="I146" s="323" t="s">
        <v>40</v>
      </c>
      <c r="J146" s="323" t="s">
        <v>40</v>
      </c>
      <c r="K146" s="323" t="s">
        <v>40</v>
      </c>
      <c r="L146" s="323" t="s">
        <v>40</v>
      </c>
      <c r="M146" s="323" t="s">
        <v>40</v>
      </c>
      <c r="N146" s="323" t="s">
        <v>40</v>
      </c>
      <c r="O146" s="323" t="s">
        <v>40</v>
      </c>
      <c r="P146" s="323" t="s">
        <v>40</v>
      </c>
      <c r="Q146" s="323" t="s">
        <v>40</v>
      </c>
      <c r="R146" s="323" t="s">
        <v>40</v>
      </c>
      <c r="S146" s="323" t="s">
        <v>40</v>
      </c>
      <c r="T146" s="323" t="s">
        <v>40</v>
      </c>
      <c r="U146" s="111">
        <v>12.509</v>
      </c>
      <c r="V146" s="111">
        <v>26.324999999999999</v>
      </c>
      <c r="W146" s="111">
        <v>40.459000000000003</v>
      </c>
      <c r="X146" s="111">
        <v>57.837000000000003</v>
      </c>
      <c r="Y146" s="111">
        <v>16.611999999999998</v>
      </c>
      <c r="Z146" s="111">
        <v>35.161000000000001</v>
      </c>
      <c r="AA146" s="111">
        <v>54.47</v>
      </c>
      <c r="AB146" s="111">
        <v>76.459999999999994</v>
      </c>
      <c r="AC146" s="111">
        <v>18.315999999999999</v>
      </c>
      <c r="AD146" s="111">
        <v>38.216000000000001</v>
      </c>
      <c r="AE146" s="111">
        <v>59.72</v>
      </c>
      <c r="AF146" s="111">
        <v>81.453000000000003</v>
      </c>
      <c r="AG146" s="111">
        <v>20.425999999999998</v>
      </c>
      <c r="AH146" s="111">
        <v>42.692</v>
      </c>
      <c r="AI146" s="111">
        <v>66.144999999999996</v>
      </c>
      <c r="AJ146" s="111">
        <v>88.802000000000007</v>
      </c>
      <c r="AK146" s="111">
        <v>21.216000000000001</v>
      </c>
      <c r="AL146" s="111">
        <v>43.811</v>
      </c>
      <c r="AM146" s="111">
        <v>67.191999999999993</v>
      </c>
      <c r="AN146" s="111">
        <v>90.774000000000001</v>
      </c>
      <c r="AO146" s="111">
        <v>22.120999999999999</v>
      </c>
      <c r="AP146" s="111">
        <v>45.533999999999999</v>
      </c>
    </row>
    <row r="147" spans="1:42" ht="15.75" customHeight="1" x14ac:dyDescent="0.2">
      <c r="A147" s="20" t="s">
        <v>150</v>
      </c>
      <c r="B147" s="323" t="s">
        <v>40</v>
      </c>
      <c r="C147" s="323" t="s">
        <v>40</v>
      </c>
      <c r="D147" s="323" t="s">
        <v>40</v>
      </c>
      <c r="E147" s="323" t="s">
        <v>40</v>
      </c>
      <c r="F147" s="323" t="s">
        <v>40</v>
      </c>
      <c r="G147" s="323" t="s">
        <v>40</v>
      </c>
      <c r="H147" s="323" t="s">
        <v>40</v>
      </c>
      <c r="I147" s="323" t="s">
        <v>40</v>
      </c>
      <c r="J147" s="323" t="s">
        <v>40</v>
      </c>
      <c r="K147" s="323" t="s">
        <v>40</v>
      </c>
      <c r="L147" s="323" t="s">
        <v>40</v>
      </c>
      <c r="M147" s="323" t="s">
        <v>40</v>
      </c>
      <c r="N147" s="323" t="s">
        <v>40</v>
      </c>
      <c r="O147" s="323" t="s">
        <v>40</v>
      </c>
      <c r="P147" s="323" t="s">
        <v>40</v>
      </c>
      <c r="Q147" s="323" t="s">
        <v>40</v>
      </c>
      <c r="R147" s="323" t="s">
        <v>40</v>
      </c>
      <c r="S147" s="323" t="s">
        <v>40</v>
      </c>
      <c r="T147" s="323" t="s">
        <v>40</v>
      </c>
      <c r="U147" s="111">
        <v>-3.4969999999999999</v>
      </c>
      <c r="V147" s="111">
        <v>-7.2320000000000002</v>
      </c>
      <c r="W147" s="111">
        <v>-13.422000000000001</v>
      </c>
      <c r="X147" s="111">
        <v>-18.419</v>
      </c>
      <c r="Y147" s="111">
        <v>-4.6520000000000001</v>
      </c>
      <c r="Z147" s="111">
        <v>-9.0519999999999996</v>
      </c>
      <c r="AA147" s="111">
        <v>-14.553000000000001</v>
      </c>
      <c r="AB147" s="111">
        <v>-21.158999999999999</v>
      </c>
      <c r="AC147" s="111">
        <v>-5.0369999999999999</v>
      </c>
      <c r="AD147" s="111">
        <v>-11.013</v>
      </c>
      <c r="AE147" s="111">
        <v>-17.844000000000001</v>
      </c>
      <c r="AF147" s="111">
        <v>-23.280999999999999</v>
      </c>
      <c r="AG147" s="111">
        <v>-5.8179999999999996</v>
      </c>
      <c r="AH147" s="111">
        <v>-10.37</v>
      </c>
      <c r="AI147" s="111">
        <v>-16.736000000000001</v>
      </c>
      <c r="AJ147" s="111">
        <v>-23.815000000000001</v>
      </c>
      <c r="AK147" s="111">
        <v>-6.0579999999999998</v>
      </c>
      <c r="AL147" s="111">
        <v>-12.4</v>
      </c>
      <c r="AM147" s="111">
        <v>-18.991</v>
      </c>
      <c r="AN147" s="111">
        <v>-25.591000000000001</v>
      </c>
      <c r="AO147" s="111">
        <v>-5.9829999999999997</v>
      </c>
      <c r="AP147" s="111">
        <v>-12.476000000000001</v>
      </c>
    </row>
    <row r="148" spans="1:42" ht="15.75" customHeight="1" x14ac:dyDescent="0.2">
      <c r="A148" s="319" t="s">
        <v>149</v>
      </c>
      <c r="B148" s="323" t="s">
        <v>40</v>
      </c>
      <c r="C148" s="323" t="s">
        <v>40</v>
      </c>
      <c r="D148" s="323" t="s">
        <v>40</v>
      </c>
      <c r="E148" s="323" t="s">
        <v>40</v>
      </c>
      <c r="F148" s="323" t="s">
        <v>40</v>
      </c>
      <c r="G148" s="323" t="s">
        <v>40</v>
      </c>
      <c r="H148" s="323" t="s">
        <v>40</v>
      </c>
      <c r="I148" s="323" t="s">
        <v>40</v>
      </c>
      <c r="J148" s="323" t="s">
        <v>40</v>
      </c>
      <c r="K148" s="323" t="s">
        <v>40</v>
      </c>
      <c r="L148" s="323" t="s">
        <v>40</v>
      </c>
      <c r="M148" s="323" t="s">
        <v>40</v>
      </c>
      <c r="N148" s="323" t="s">
        <v>40</v>
      </c>
      <c r="O148" s="323" t="s">
        <v>40</v>
      </c>
      <c r="P148" s="323" t="s">
        <v>40</v>
      </c>
      <c r="Q148" s="323" t="s">
        <v>40</v>
      </c>
      <c r="R148" s="323" t="s">
        <v>40</v>
      </c>
      <c r="S148" s="323" t="s">
        <v>40</v>
      </c>
      <c r="T148" s="323" t="s">
        <v>40</v>
      </c>
      <c r="U148" s="187">
        <v>9.0120000000000005</v>
      </c>
      <c r="V148" s="187">
        <v>19.093</v>
      </c>
      <c r="W148" s="187">
        <v>27.036999999999999</v>
      </c>
      <c r="X148" s="187">
        <v>39.417999999999999</v>
      </c>
      <c r="Y148" s="187">
        <v>11.96</v>
      </c>
      <c r="Z148" s="187">
        <v>26.109000000000002</v>
      </c>
      <c r="AA148" s="187">
        <v>39.917000000000002</v>
      </c>
      <c r="AB148" s="187">
        <v>55.301000000000002</v>
      </c>
      <c r="AC148" s="187">
        <v>13.279</v>
      </c>
      <c r="AD148" s="187">
        <v>27.202999999999999</v>
      </c>
      <c r="AE148" s="187">
        <v>41.875999999999998</v>
      </c>
      <c r="AF148" s="187">
        <v>58.171999999999997</v>
      </c>
      <c r="AG148" s="187">
        <v>14.608000000000001</v>
      </c>
      <c r="AH148" s="187">
        <v>32.322000000000003</v>
      </c>
      <c r="AI148" s="187">
        <v>49.408999999999999</v>
      </c>
      <c r="AJ148" s="187">
        <v>64.986999999999995</v>
      </c>
      <c r="AK148" s="187">
        <v>15.157999999999999</v>
      </c>
      <c r="AL148" s="187">
        <v>31.411000000000001</v>
      </c>
      <c r="AM148" s="187">
        <v>48.201000000000001</v>
      </c>
      <c r="AN148" s="187">
        <v>65.183000000000007</v>
      </c>
      <c r="AO148" s="187">
        <v>16.138000000000002</v>
      </c>
      <c r="AP148" s="187">
        <v>33.058</v>
      </c>
    </row>
    <row r="149" spans="1:42" ht="15.75" customHeight="1" x14ac:dyDescent="0.2">
      <c r="A149" s="320" t="s">
        <v>148</v>
      </c>
      <c r="B149" s="323" t="s">
        <v>40</v>
      </c>
      <c r="C149" s="323" t="s">
        <v>40</v>
      </c>
      <c r="D149" s="323" t="s">
        <v>40</v>
      </c>
      <c r="E149" s="323" t="s">
        <v>40</v>
      </c>
      <c r="F149" s="323" t="s">
        <v>40</v>
      </c>
      <c r="G149" s="323" t="s">
        <v>40</v>
      </c>
      <c r="H149" s="323" t="s">
        <v>40</v>
      </c>
      <c r="I149" s="323" t="s">
        <v>40</v>
      </c>
      <c r="J149" s="323" t="s">
        <v>40</v>
      </c>
      <c r="K149" s="323" t="s">
        <v>40</v>
      </c>
      <c r="L149" s="323" t="s">
        <v>40</v>
      </c>
      <c r="M149" s="323" t="s">
        <v>40</v>
      </c>
      <c r="N149" s="323" t="s">
        <v>40</v>
      </c>
      <c r="O149" s="323" t="s">
        <v>40</v>
      </c>
      <c r="P149" s="323" t="s">
        <v>40</v>
      </c>
      <c r="Q149" s="323" t="s">
        <v>40</v>
      </c>
      <c r="R149" s="323" t="s">
        <v>40</v>
      </c>
      <c r="S149" s="323" t="s">
        <v>40</v>
      </c>
      <c r="T149" s="323" t="s">
        <v>40</v>
      </c>
      <c r="U149" s="317">
        <v>4.0000000000000001E-3</v>
      </c>
      <c r="V149" s="317">
        <v>2.9000000000000001E-2</v>
      </c>
      <c r="W149" s="317">
        <v>0.13400000000000001</v>
      </c>
      <c r="X149" s="317">
        <v>0.159</v>
      </c>
      <c r="Y149" s="317">
        <v>3.1E-2</v>
      </c>
      <c r="Z149" s="317">
        <v>6.2E-2</v>
      </c>
      <c r="AA149" s="317">
        <v>0.11899999999999999</v>
      </c>
      <c r="AB149" s="317">
        <v>0.14499999999999999</v>
      </c>
      <c r="AC149" s="317">
        <v>3.1E-2</v>
      </c>
      <c r="AD149" s="317">
        <v>6.2E-2</v>
      </c>
      <c r="AE149" s="317">
        <v>6.9000000000000006E-2</v>
      </c>
      <c r="AF149" s="317">
        <v>6.9000000000000006E-2</v>
      </c>
      <c r="AG149" s="317">
        <v>0</v>
      </c>
      <c r="AH149" s="317">
        <v>0</v>
      </c>
      <c r="AI149" s="317">
        <v>4.7E-2</v>
      </c>
      <c r="AJ149" s="317">
        <v>4.7E-2</v>
      </c>
      <c r="AK149" s="317">
        <v>0</v>
      </c>
      <c r="AL149" s="317">
        <v>0</v>
      </c>
      <c r="AM149" s="317">
        <v>6.5000000000000002E-2</v>
      </c>
      <c r="AN149" s="317">
        <v>6.5000000000000002E-2</v>
      </c>
      <c r="AO149" s="317">
        <v>0</v>
      </c>
      <c r="AP149" s="317">
        <v>4.2999999999999997E-2</v>
      </c>
    </row>
    <row r="150" spans="1:42" ht="15.75" customHeight="1" x14ac:dyDescent="0.2">
      <c r="A150" s="205" t="s">
        <v>147</v>
      </c>
      <c r="B150" s="323" t="s">
        <v>40</v>
      </c>
      <c r="C150" s="323" t="s">
        <v>40</v>
      </c>
      <c r="D150" s="323" t="s">
        <v>40</v>
      </c>
      <c r="E150" s="323" t="s">
        <v>40</v>
      </c>
      <c r="F150" s="323" t="s">
        <v>40</v>
      </c>
      <c r="G150" s="323" t="s">
        <v>40</v>
      </c>
      <c r="H150" s="323" t="s">
        <v>40</v>
      </c>
      <c r="I150" s="323" t="s">
        <v>40</v>
      </c>
      <c r="J150" s="323" t="s">
        <v>40</v>
      </c>
      <c r="K150" s="323" t="s">
        <v>40</v>
      </c>
      <c r="L150" s="323" t="s">
        <v>40</v>
      </c>
      <c r="M150" s="323" t="s">
        <v>40</v>
      </c>
      <c r="N150" s="323" t="s">
        <v>40</v>
      </c>
      <c r="O150" s="323" t="s">
        <v>40</v>
      </c>
      <c r="P150" s="323" t="s">
        <v>40</v>
      </c>
      <c r="Q150" s="323" t="s">
        <v>40</v>
      </c>
      <c r="R150" s="323" t="s">
        <v>40</v>
      </c>
      <c r="S150" s="323" t="s">
        <v>40</v>
      </c>
      <c r="T150" s="323" t="s">
        <v>40</v>
      </c>
      <c r="U150" s="186">
        <v>1.972</v>
      </c>
      <c r="V150" s="186">
        <v>3.4020000000000001</v>
      </c>
      <c r="W150" s="186">
        <v>6.1230000000000002</v>
      </c>
      <c r="X150" s="186">
        <v>7.9050000000000002</v>
      </c>
      <c r="Y150" s="186">
        <v>1.407</v>
      </c>
      <c r="Z150" s="186">
        <v>3.3839999999999999</v>
      </c>
      <c r="AA150" s="186">
        <v>7.42</v>
      </c>
      <c r="AB150" s="186">
        <v>10.47</v>
      </c>
      <c r="AC150" s="186">
        <v>3.4609999999999999</v>
      </c>
      <c r="AD150" s="186">
        <v>6.3209999999999997</v>
      </c>
      <c r="AE150" s="186">
        <v>9.0809999999999995</v>
      </c>
      <c r="AF150" s="186">
        <v>-1.881</v>
      </c>
      <c r="AG150" s="186">
        <v>0.79500000000000004</v>
      </c>
      <c r="AH150" s="186">
        <v>3.6120000000000001</v>
      </c>
      <c r="AI150" s="186">
        <v>8.0470000000000006</v>
      </c>
      <c r="AJ150" s="186">
        <v>5.47</v>
      </c>
      <c r="AK150" s="186">
        <v>3.8610000000000002</v>
      </c>
      <c r="AL150" s="186">
        <v>10.801</v>
      </c>
      <c r="AM150" s="186">
        <v>14.96</v>
      </c>
      <c r="AN150" s="186">
        <v>19.827000000000002</v>
      </c>
      <c r="AO150" s="186">
        <v>2.169</v>
      </c>
      <c r="AP150" s="186">
        <v>5.84</v>
      </c>
    </row>
    <row r="151" spans="1:42" ht="15.75" customHeight="1" x14ac:dyDescent="0.2">
      <c r="A151" s="205" t="s">
        <v>339</v>
      </c>
      <c r="B151" s="323" t="s">
        <v>40</v>
      </c>
      <c r="C151" s="323" t="s">
        <v>40</v>
      </c>
      <c r="D151" s="323" t="s">
        <v>40</v>
      </c>
      <c r="E151" s="323" t="s">
        <v>40</v>
      </c>
      <c r="F151" s="323" t="s">
        <v>40</v>
      </c>
      <c r="G151" s="323" t="s">
        <v>40</v>
      </c>
      <c r="H151" s="323" t="s">
        <v>40</v>
      </c>
      <c r="I151" s="323" t="s">
        <v>40</v>
      </c>
      <c r="J151" s="323" t="s">
        <v>40</v>
      </c>
      <c r="K151" s="323" t="s">
        <v>40</v>
      </c>
      <c r="L151" s="323" t="s">
        <v>40</v>
      </c>
      <c r="M151" s="323" t="s">
        <v>40</v>
      </c>
      <c r="N151" s="323" t="s">
        <v>40</v>
      </c>
      <c r="O151" s="323" t="s">
        <v>40</v>
      </c>
      <c r="P151" s="323" t="s">
        <v>40</v>
      </c>
      <c r="Q151" s="323" t="s">
        <v>40</v>
      </c>
      <c r="R151" s="323" t="s">
        <v>40</v>
      </c>
      <c r="S151" s="323" t="s">
        <v>40</v>
      </c>
      <c r="T151" s="323" t="s">
        <v>40</v>
      </c>
      <c r="U151" s="186">
        <v>-2.746</v>
      </c>
      <c r="V151" s="186">
        <v>-5.7670000000000003</v>
      </c>
      <c r="W151" s="186">
        <v>-8.8170000000000002</v>
      </c>
      <c r="X151" s="186">
        <v>-7.3719999999999999</v>
      </c>
      <c r="Y151" s="186">
        <v>-2.4630000000000001</v>
      </c>
      <c r="Z151" s="186">
        <v>-5.6719999999999997</v>
      </c>
      <c r="AA151" s="186">
        <v>-7.4370000000000003</v>
      </c>
      <c r="AB151" s="186">
        <v>-7.1109999999999998</v>
      </c>
      <c r="AC151" s="186">
        <v>1.147</v>
      </c>
      <c r="AD151" s="186">
        <v>-1.339</v>
      </c>
      <c r="AE151" s="186">
        <v>-3.5179999999999998</v>
      </c>
      <c r="AF151" s="186">
        <v>-6.6740000000000004</v>
      </c>
      <c r="AG151" s="186">
        <v>-3.4060000000000001</v>
      </c>
      <c r="AH151" s="186">
        <v>-6.9210000000000003</v>
      </c>
      <c r="AI151" s="186">
        <v>-11.337</v>
      </c>
      <c r="AJ151" s="186">
        <v>-17.266999999999999</v>
      </c>
      <c r="AK151" s="186">
        <v>1.0109999999999999</v>
      </c>
      <c r="AL151" s="186">
        <v>-2.5209999999999999</v>
      </c>
      <c r="AM151" s="186">
        <v>-5.4139999999999997</v>
      </c>
      <c r="AN151" s="186">
        <v>-7.7350000000000003</v>
      </c>
      <c r="AO151" s="186">
        <v>-1.7769999999999999</v>
      </c>
      <c r="AP151" s="186">
        <v>-5.327</v>
      </c>
    </row>
    <row r="152" spans="1:42" ht="15.75" customHeight="1" x14ac:dyDescent="0.2">
      <c r="A152" s="321" t="s">
        <v>340</v>
      </c>
      <c r="B152" s="324" t="s">
        <v>40</v>
      </c>
      <c r="C152" s="324" t="s">
        <v>40</v>
      </c>
      <c r="D152" s="324" t="s">
        <v>40</v>
      </c>
      <c r="E152" s="324" t="s">
        <v>40</v>
      </c>
      <c r="F152" s="324" t="s">
        <v>40</v>
      </c>
      <c r="G152" s="324" t="s">
        <v>40</v>
      </c>
      <c r="H152" s="324" t="s">
        <v>40</v>
      </c>
      <c r="I152" s="324" t="s">
        <v>40</v>
      </c>
      <c r="J152" s="324" t="s">
        <v>40</v>
      </c>
      <c r="K152" s="324" t="s">
        <v>40</v>
      </c>
      <c r="L152" s="324" t="s">
        <v>40</v>
      </c>
      <c r="M152" s="324" t="s">
        <v>40</v>
      </c>
      <c r="N152" s="324" t="s">
        <v>40</v>
      </c>
      <c r="O152" s="324" t="s">
        <v>40</v>
      </c>
      <c r="P152" s="324" t="s">
        <v>40</v>
      </c>
      <c r="Q152" s="324" t="s">
        <v>40</v>
      </c>
      <c r="R152" s="324" t="s">
        <v>40</v>
      </c>
      <c r="S152" s="324" t="s">
        <v>40</v>
      </c>
      <c r="T152" s="324" t="s">
        <v>40</v>
      </c>
      <c r="U152" s="188">
        <v>29.1</v>
      </c>
      <c r="V152" s="188">
        <v>59.707999999999998</v>
      </c>
      <c r="W152" s="188">
        <v>90.605000000000004</v>
      </c>
      <c r="X152" s="188">
        <v>128.68</v>
      </c>
      <c r="Y152" s="188">
        <v>33.36</v>
      </c>
      <c r="Z152" s="188">
        <v>75.075999999999993</v>
      </c>
      <c r="AA152" s="188">
        <v>125.04600000000001</v>
      </c>
      <c r="AB152" s="188">
        <v>183.07400000000001</v>
      </c>
      <c r="AC152" s="188">
        <v>63.345999999999997</v>
      </c>
      <c r="AD152" s="188">
        <v>129.16499999999999</v>
      </c>
      <c r="AE152" s="188">
        <v>200.833</v>
      </c>
      <c r="AF152" s="188">
        <v>260.98200000000003</v>
      </c>
      <c r="AG152" s="188">
        <v>69.894999999999996</v>
      </c>
      <c r="AH152" s="188">
        <v>145.554</v>
      </c>
      <c r="AI152" s="188">
        <v>223.36500000000001</v>
      </c>
      <c r="AJ152" s="188">
        <v>291.39299999999997</v>
      </c>
      <c r="AK152" s="188">
        <v>77.908000000000001</v>
      </c>
      <c r="AL152" s="188">
        <v>154.137</v>
      </c>
      <c r="AM152" s="188">
        <v>229.864</v>
      </c>
      <c r="AN152" s="188">
        <v>307.60899999999998</v>
      </c>
      <c r="AO152" s="188">
        <v>70.257999999999996</v>
      </c>
      <c r="AP152" s="188">
        <v>140.624</v>
      </c>
    </row>
    <row r="153" spans="1:42" ht="15.75" customHeight="1" x14ac:dyDescent="0.2">
      <c r="A153" s="20" t="s">
        <v>220</v>
      </c>
      <c r="B153" s="323" t="s">
        <v>40</v>
      </c>
      <c r="C153" s="323" t="s">
        <v>40</v>
      </c>
      <c r="D153" s="323" t="s">
        <v>40</v>
      </c>
      <c r="E153" s="323" t="s">
        <v>40</v>
      </c>
      <c r="F153" s="323" t="s">
        <v>40</v>
      </c>
      <c r="G153" s="323" t="s">
        <v>40</v>
      </c>
      <c r="H153" s="323" t="s">
        <v>40</v>
      </c>
      <c r="I153" s="323" t="s">
        <v>40</v>
      </c>
      <c r="J153" s="323" t="s">
        <v>40</v>
      </c>
      <c r="K153" s="323" t="s">
        <v>40</v>
      </c>
      <c r="L153" s="323" t="s">
        <v>40</v>
      </c>
      <c r="M153" s="323" t="s">
        <v>40</v>
      </c>
      <c r="N153" s="323" t="s">
        <v>40</v>
      </c>
      <c r="O153" s="323" t="s">
        <v>40</v>
      </c>
      <c r="P153" s="323" t="s">
        <v>40</v>
      </c>
      <c r="Q153" s="323" t="s">
        <v>40</v>
      </c>
      <c r="R153" s="323" t="s">
        <v>40</v>
      </c>
      <c r="S153" s="323" t="s">
        <v>40</v>
      </c>
      <c r="T153" s="323" t="s">
        <v>40</v>
      </c>
      <c r="U153" s="111">
        <v>-11.68</v>
      </c>
      <c r="V153" s="111">
        <v>-23.343</v>
      </c>
      <c r="W153" s="111">
        <v>-33.994</v>
      </c>
      <c r="X153" s="111">
        <v>-48.415999999999997</v>
      </c>
      <c r="Y153" s="111">
        <v>-12.215</v>
      </c>
      <c r="Z153" s="111">
        <v>-26.417000000000002</v>
      </c>
      <c r="AA153" s="111">
        <v>-40.704999999999998</v>
      </c>
      <c r="AB153" s="111">
        <v>-54.881</v>
      </c>
      <c r="AC153" s="111">
        <v>-14.337</v>
      </c>
      <c r="AD153" s="111">
        <v>-29.096</v>
      </c>
      <c r="AE153" s="111">
        <v>-43.920999999999999</v>
      </c>
      <c r="AF153" s="111">
        <v>-59.734000000000002</v>
      </c>
      <c r="AG153" s="111">
        <v>-15.521000000000001</v>
      </c>
      <c r="AH153" s="111">
        <v>-31.376999999999999</v>
      </c>
      <c r="AI153" s="111">
        <v>-47.308</v>
      </c>
      <c r="AJ153" s="111">
        <v>-65.924999999999997</v>
      </c>
      <c r="AK153" s="111">
        <v>-15.177</v>
      </c>
      <c r="AL153" s="111">
        <v>-31.073</v>
      </c>
      <c r="AM153" s="111">
        <v>-47.408999999999999</v>
      </c>
      <c r="AN153" s="111">
        <v>-66.159000000000006</v>
      </c>
      <c r="AO153" s="111">
        <v>-16.766999999999999</v>
      </c>
      <c r="AP153" s="111">
        <v>-33.502000000000002</v>
      </c>
    </row>
    <row r="154" spans="1:42" ht="15.75" customHeight="1" x14ac:dyDescent="0.2">
      <c r="A154" s="20" t="s">
        <v>219</v>
      </c>
      <c r="B154" s="323" t="s">
        <v>40</v>
      </c>
      <c r="C154" s="323" t="s">
        <v>40</v>
      </c>
      <c r="D154" s="323" t="s">
        <v>40</v>
      </c>
      <c r="E154" s="323" t="s">
        <v>40</v>
      </c>
      <c r="F154" s="323" t="s">
        <v>40</v>
      </c>
      <c r="G154" s="323" t="s">
        <v>40</v>
      </c>
      <c r="H154" s="323" t="s">
        <v>40</v>
      </c>
      <c r="I154" s="323" t="s">
        <v>40</v>
      </c>
      <c r="J154" s="323" t="s">
        <v>40</v>
      </c>
      <c r="K154" s="323" t="s">
        <v>40</v>
      </c>
      <c r="L154" s="323" t="s">
        <v>40</v>
      </c>
      <c r="M154" s="323" t="s">
        <v>40</v>
      </c>
      <c r="N154" s="323" t="s">
        <v>40</v>
      </c>
      <c r="O154" s="323" t="s">
        <v>40</v>
      </c>
      <c r="P154" s="323" t="s">
        <v>40</v>
      </c>
      <c r="Q154" s="323" t="s">
        <v>40</v>
      </c>
      <c r="R154" s="323" t="s">
        <v>40</v>
      </c>
      <c r="S154" s="323" t="s">
        <v>40</v>
      </c>
      <c r="T154" s="323" t="s">
        <v>40</v>
      </c>
      <c r="U154" s="111">
        <v>-6.556</v>
      </c>
      <c r="V154" s="111">
        <v>-14.747999999999999</v>
      </c>
      <c r="W154" s="111">
        <v>-22.928000000000001</v>
      </c>
      <c r="X154" s="111">
        <v>-31.902999999999999</v>
      </c>
      <c r="Y154" s="111">
        <v>-7.6879999999999997</v>
      </c>
      <c r="Z154" s="111">
        <v>-17</v>
      </c>
      <c r="AA154" s="111">
        <v>-26.620999999999999</v>
      </c>
      <c r="AB154" s="111">
        <v>-37.189</v>
      </c>
      <c r="AC154" s="111">
        <v>-9.3019999999999996</v>
      </c>
      <c r="AD154" s="111">
        <v>-19.137</v>
      </c>
      <c r="AE154" s="111">
        <v>-29.023</v>
      </c>
      <c r="AF154" s="111">
        <v>-42.968000000000004</v>
      </c>
      <c r="AG154" s="111">
        <v>-10.798999999999999</v>
      </c>
      <c r="AH154" s="111">
        <v>-21.215</v>
      </c>
      <c r="AI154" s="111">
        <v>-31.684999999999999</v>
      </c>
      <c r="AJ154" s="111">
        <v>-46.295000000000002</v>
      </c>
      <c r="AK154" s="111">
        <v>-9.4179999999999993</v>
      </c>
      <c r="AL154" s="111">
        <v>-19.248000000000001</v>
      </c>
      <c r="AM154" s="111">
        <v>-30.088999999999999</v>
      </c>
      <c r="AN154" s="111">
        <v>-44.238</v>
      </c>
      <c r="AO154" s="111">
        <v>-9.3539999999999992</v>
      </c>
      <c r="AP154" s="111">
        <v>-20.646999999999998</v>
      </c>
    </row>
    <row r="155" spans="1:42" ht="15.75" customHeight="1" x14ac:dyDescent="0.2">
      <c r="A155" s="20" t="s">
        <v>146</v>
      </c>
      <c r="B155" s="323" t="s">
        <v>40</v>
      </c>
      <c r="C155" s="323" t="s">
        <v>40</v>
      </c>
      <c r="D155" s="323" t="s">
        <v>40</v>
      </c>
      <c r="E155" s="323" t="s">
        <v>40</v>
      </c>
      <c r="F155" s="323" t="s">
        <v>40</v>
      </c>
      <c r="G155" s="323" t="s">
        <v>40</v>
      </c>
      <c r="H155" s="323" t="s">
        <v>40</v>
      </c>
      <c r="I155" s="323" t="s">
        <v>40</v>
      </c>
      <c r="J155" s="323" t="s">
        <v>40</v>
      </c>
      <c r="K155" s="323" t="s">
        <v>40</v>
      </c>
      <c r="L155" s="323" t="s">
        <v>40</v>
      </c>
      <c r="M155" s="323" t="s">
        <v>40</v>
      </c>
      <c r="N155" s="323" t="s">
        <v>40</v>
      </c>
      <c r="O155" s="323" t="s">
        <v>40</v>
      </c>
      <c r="P155" s="323" t="s">
        <v>40</v>
      </c>
      <c r="Q155" s="323" t="s">
        <v>40</v>
      </c>
      <c r="R155" s="323" t="s">
        <v>40</v>
      </c>
      <c r="S155" s="323" t="s">
        <v>40</v>
      </c>
      <c r="T155" s="323" t="s">
        <v>40</v>
      </c>
      <c r="U155" s="111">
        <v>-1.9430000000000001</v>
      </c>
      <c r="V155" s="111">
        <v>-3.7610000000000001</v>
      </c>
      <c r="W155" s="111">
        <v>-5.7009999999999996</v>
      </c>
      <c r="X155" s="111">
        <v>-7.66</v>
      </c>
      <c r="Y155" s="111">
        <v>-2.1419999999999999</v>
      </c>
      <c r="Z155" s="111">
        <v>-4.5570000000000004</v>
      </c>
      <c r="AA155" s="111">
        <v>-7.1760000000000002</v>
      </c>
      <c r="AB155" s="111">
        <v>-10.067</v>
      </c>
      <c r="AC155" s="111">
        <v>-2.6829999999999998</v>
      </c>
      <c r="AD155" s="111">
        <v>-5.375</v>
      </c>
      <c r="AE155" s="111">
        <v>-7.9560000000000004</v>
      </c>
      <c r="AF155" s="111">
        <v>-10.932</v>
      </c>
      <c r="AG155" s="111">
        <v>-2.8490000000000002</v>
      </c>
      <c r="AH155" s="111">
        <v>-6.0529999999999999</v>
      </c>
      <c r="AI155" s="111">
        <v>-9.5459999999999994</v>
      </c>
      <c r="AJ155" s="111">
        <v>-13.539</v>
      </c>
      <c r="AK155" s="111">
        <v>-3.806</v>
      </c>
      <c r="AL155" s="111">
        <v>-8.25</v>
      </c>
      <c r="AM155" s="111">
        <v>-11.404999999999999</v>
      </c>
      <c r="AN155" s="111">
        <v>-15.209</v>
      </c>
      <c r="AO155" s="111">
        <v>-3.9540000000000002</v>
      </c>
      <c r="AP155" s="111">
        <v>-8.0289999999999999</v>
      </c>
    </row>
    <row r="156" spans="1:42" ht="15.75" customHeight="1" x14ac:dyDescent="0.2">
      <c r="A156" s="321" t="s">
        <v>341</v>
      </c>
      <c r="B156" s="324" t="s">
        <v>40</v>
      </c>
      <c r="C156" s="324" t="s">
        <v>40</v>
      </c>
      <c r="D156" s="324" t="s">
        <v>40</v>
      </c>
      <c r="E156" s="324" t="s">
        <v>40</v>
      </c>
      <c r="F156" s="324" t="s">
        <v>40</v>
      </c>
      <c r="G156" s="324" t="s">
        <v>40</v>
      </c>
      <c r="H156" s="324" t="s">
        <v>40</v>
      </c>
      <c r="I156" s="324" t="s">
        <v>40</v>
      </c>
      <c r="J156" s="324" t="s">
        <v>40</v>
      </c>
      <c r="K156" s="324" t="s">
        <v>40</v>
      </c>
      <c r="L156" s="324" t="s">
        <v>40</v>
      </c>
      <c r="M156" s="324" t="s">
        <v>40</v>
      </c>
      <c r="N156" s="324" t="s">
        <v>40</v>
      </c>
      <c r="O156" s="324" t="s">
        <v>40</v>
      </c>
      <c r="P156" s="324" t="s">
        <v>40</v>
      </c>
      <c r="Q156" s="324" t="s">
        <v>40</v>
      </c>
      <c r="R156" s="324" t="s">
        <v>40</v>
      </c>
      <c r="S156" s="324" t="s">
        <v>40</v>
      </c>
      <c r="T156" s="324" t="s">
        <v>40</v>
      </c>
      <c r="U156" s="188">
        <v>-20.178999999999998</v>
      </c>
      <c r="V156" s="188">
        <v>-41.851999999999997</v>
      </c>
      <c r="W156" s="188">
        <v>-62.622999999999998</v>
      </c>
      <c r="X156" s="188">
        <v>-87.978999999999999</v>
      </c>
      <c r="Y156" s="188">
        <v>-22.045000000000002</v>
      </c>
      <c r="Z156" s="188">
        <v>-47.973999999999997</v>
      </c>
      <c r="AA156" s="188">
        <v>-74.501999999999995</v>
      </c>
      <c r="AB156" s="188">
        <v>-102.137</v>
      </c>
      <c r="AC156" s="188">
        <v>-26.321999999999999</v>
      </c>
      <c r="AD156" s="188">
        <v>-53.607999999999997</v>
      </c>
      <c r="AE156" s="188">
        <v>-80.900000000000006</v>
      </c>
      <c r="AF156" s="188">
        <v>-113.634</v>
      </c>
      <c r="AG156" s="188">
        <v>-29.169</v>
      </c>
      <c r="AH156" s="188">
        <v>-58.645000000000003</v>
      </c>
      <c r="AI156" s="188">
        <v>-88.539000000000001</v>
      </c>
      <c r="AJ156" s="188">
        <v>-125.759</v>
      </c>
      <c r="AK156" s="188">
        <v>-28.401</v>
      </c>
      <c r="AL156" s="188">
        <v>-58.570999999999998</v>
      </c>
      <c r="AM156" s="188">
        <v>-88.903000000000006</v>
      </c>
      <c r="AN156" s="188">
        <v>-125.60599999999999</v>
      </c>
      <c r="AO156" s="188">
        <v>-30.074999999999999</v>
      </c>
      <c r="AP156" s="188">
        <v>-62.177999999999997</v>
      </c>
    </row>
    <row r="157" spans="1:42" ht="15.75" customHeight="1" x14ac:dyDescent="0.2">
      <c r="A157" s="322" t="s">
        <v>342</v>
      </c>
      <c r="B157" s="325" t="s">
        <v>40</v>
      </c>
      <c r="C157" s="325" t="s">
        <v>40</v>
      </c>
      <c r="D157" s="325" t="s">
        <v>40</v>
      </c>
      <c r="E157" s="325" t="s">
        <v>40</v>
      </c>
      <c r="F157" s="325" t="s">
        <v>40</v>
      </c>
      <c r="G157" s="325" t="s">
        <v>40</v>
      </c>
      <c r="H157" s="325" t="s">
        <v>40</v>
      </c>
      <c r="I157" s="325" t="s">
        <v>40</v>
      </c>
      <c r="J157" s="325" t="s">
        <v>40</v>
      </c>
      <c r="K157" s="325" t="s">
        <v>40</v>
      </c>
      <c r="L157" s="325" t="s">
        <v>40</v>
      </c>
      <c r="M157" s="325" t="s">
        <v>40</v>
      </c>
      <c r="N157" s="325" t="s">
        <v>40</v>
      </c>
      <c r="O157" s="325" t="s">
        <v>40</v>
      </c>
      <c r="P157" s="325" t="s">
        <v>40</v>
      </c>
      <c r="Q157" s="325" t="s">
        <v>40</v>
      </c>
      <c r="R157" s="325" t="s">
        <v>40</v>
      </c>
      <c r="S157" s="325" t="s">
        <v>40</v>
      </c>
      <c r="T157" s="325" t="s">
        <v>40</v>
      </c>
      <c r="U157" s="133">
        <v>8.9209999999999994</v>
      </c>
      <c r="V157" s="133">
        <v>17.856000000000002</v>
      </c>
      <c r="W157" s="133">
        <v>27.981999999999999</v>
      </c>
      <c r="X157" s="133">
        <v>40.701000000000001</v>
      </c>
      <c r="Y157" s="133">
        <v>11.315</v>
      </c>
      <c r="Z157" s="133">
        <v>27.102</v>
      </c>
      <c r="AA157" s="133">
        <v>50.543999999999997</v>
      </c>
      <c r="AB157" s="133">
        <v>80.936999999999998</v>
      </c>
      <c r="AC157" s="133">
        <v>37.024000000000001</v>
      </c>
      <c r="AD157" s="133">
        <v>75.557000000000002</v>
      </c>
      <c r="AE157" s="133">
        <v>119.93300000000001</v>
      </c>
      <c r="AF157" s="133">
        <v>147.34800000000001</v>
      </c>
      <c r="AG157" s="133">
        <v>40.725999999999999</v>
      </c>
      <c r="AH157" s="133">
        <v>86.909000000000006</v>
      </c>
      <c r="AI157" s="133">
        <v>134.82599999999999</v>
      </c>
      <c r="AJ157" s="133">
        <v>165.63399999999999</v>
      </c>
      <c r="AK157" s="133">
        <v>49.506999999999998</v>
      </c>
      <c r="AL157" s="133">
        <v>95.566000000000003</v>
      </c>
      <c r="AM157" s="133">
        <v>140.96100000000001</v>
      </c>
      <c r="AN157" s="133">
        <v>182.00299999999999</v>
      </c>
      <c r="AO157" s="133">
        <v>40.183</v>
      </c>
      <c r="AP157" s="133">
        <v>78.445999999999998</v>
      </c>
    </row>
    <row r="158" spans="1:42" ht="15.75" customHeight="1" x14ac:dyDescent="0.2">
      <c r="A158" s="20" t="s">
        <v>145</v>
      </c>
      <c r="B158" s="323" t="s">
        <v>40</v>
      </c>
      <c r="C158" s="323" t="s">
        <v>40</v>
      </c>
      <c r="D158" s="323" t="s">
        <v>40</v>
      </c>
      <c r="E158" s="323" t="s">
        <v>40</v>
      </c>
      <c r="F158" s="323" t="s">
        <v>40</v>
      </c>
      <c r="G158" s="323" t="s">
        <v>40</v>
      </c>
      <c r="H158" s="323" t="s">
        <v>40</v>
      </c>
      <c r="I158" s="323" t="s">
        <v>40</v>
      </c>
      <c r="J158" s="323" t="s">
        <v>40</v>
      </c>
      <c r="K158" s="323" t="s">
        <v>40</v>
      </c>
      <c r="L158" s="323" t="s">
        <v>40</v>
      </c>
      <c r="M158" s="323" t="s">
        <v>40</v>
      </c>
      <c r="N158" s="323" t="s">
        <v>40</v>
      </c>
      <c r="O158" s="323" t="s">
        <v>40</v>
      </c>
      <c r="P158" s="323" t="s">
        <v>40</v>
      </c>
      <c r="Q158" s="323" t="s">
        <v>40</v>
      </c>
      <c r="R158" s="323" t="s">
        <v>40</v>
      </c>
      <c r="S158" s="323" t="s">
        <v>40</v>
      </c>
      <c r="T158" s="323" t="s">
        <v>40</v>
      </c>
      <c r="U158" s="111">
        <v>2.2149999999999999</v>
      </c>
      <c r="V158" s="111">
        <v>6.41</v>
      </c>
      <c r="W158" s="111">
        <v>7.3129999999999997</v>
      </c>
      <c r="X158" s="111">
        <v>7.6589999999999998</v>
      </c>
      <c r="Y158" s="111">
        <v>1.3460000000000001</v>
      </c>
      <c r="Z158" s="111">
        <v>3.4990000000000001</v>
      </c>
      <c r="AA158" s="111">
        <v>1.702</v>
      </c>
      <c r="AB158" s="111">
        <v>-4.0780000000000003</v>
      </c>
      <c r="AC158" s="111">
        <v>6.5119999999999996</v>
      </c>
      <c r="AD158" s="111">
        <v>8.7050000000000001</v>
      </c>
      <c r="AE158" s="111">
        <v>11.635999999999999</v>
      </c>
      <c r="AF158" s="111">
        <v>8.4830000000000005</v>
      </c>
      <c r="AG158" s="111">
        <v>1.18</v>
      </c>
      <c r="AH158" s="111">
        <v>6.3120000000000003</v>
      </c>
      <c r="AI158" s="111">
        <v>5.32</v>
      </c>
      <c r="AJ158" s="111">
        <v>1.0289999999999999</v>
      </c>
      <c r="AK158" s="111">
        <v>-1.8160000000000001</v>
      </c>
      <c r="AL158" s="111">
        <v>4.0129999999999999</v>
      </c>
      <c r="AM158" s="111">
        <v>2.9319999999999999</v>
      </c>
      <c r="AN158" s="111">
        <v>-3.327</v>
      </c>
      <c r="AO158" s="111">
        <v>-2.68</v>
      </c>
      <c r="AP158" s="111">
        <v>-3.5550000000000002</v>
      </c>
    </row>
    <row r="159" spans="1:42" ht="15.75" customHeight="1" x14ac:dyDescent="0.2">
      <c r="A159" s="20" t="s">
        <v>268</v>
      </c>
      <c r="B159" s="323" t="s">
        <v>40</v>
      </c>
      <c r="C159" s="323" t="s">
        <v>40</v>
      </c>
      <c r="D159" s="323" t="s">
        <v>40</v>
      </c>
      <c r="E159" s="323" t="s">
        <v>40</v>
      </c>
      <c r="F159" s="323" t="s">
        <v>40</v>
      </c>
      <c r="G159" s="323" t="s">
        <v>40</v>
      </c>
      <c r="H159" s="323" t="s">
        <v>40</v>
      </c>
      <c r="I159" s="323" t="s">
        <v>40</v>
      </c>
      <c r="J159" s="323" t="s">
        <v>40</v>
      </c>
      <c r="K159" s="323" t="s">
        <v>40</v>
      </c>
      <c r="L159" s="323" t="s">
        <v>40</v>
      </c>
      <c r="M159" s="323" t="s">
        <v>40</v>
      </c>
      <c r="N159" s="323" t="s">
        <v>40</v>
      </c>
      <c r="O159" s="323" t="s">
        <v>40</v>
      </c>
      <c r="P159" s="323" t="s">
        <v>40</v>
      </c>
      <c r="Q159" s="323" t="s">
        <v>40</v>
      </c>
      <c r="R159" s="323" t="s">
        <v>40</v>
      </c>
      <c r="S159" s="323" t="s">
        <v>40</v>
      </c>
      <c r="T159" s="323" t="s">
        <v>40</v>
      </c>
      <c r="U159" s="111">
        <v>-1.8</v>
      </c>
      <c r="V159" s="111">
        <v>-12.834</v>
      </c>
      <c r="W159" s="111">
        <v>-1.8029999999999999</v>
      </c>
      <c r="X159" s="111">
        <v>-15.295999999999999</v>
      </c>
      <c r="Y159" s="111">
        <v>-0.45900000000000002</v>
      </c>
      <c r="Z159" s="111">
        <v>-5.5810000000000004</v>
      </c>
      <c r="AA159" s="111">
        <v>-4.8070000000000004</v>
      </c>
      <c r="AB159" s="111">
        <v>-7.7229999999999999</v>
      </c>
      <c r="AC159" s="111">
        <v>0.27700000000000002</v>
      </c>
      <c r="AD159" s="111">
        <v>-0.378</v>
      </c>
      <c r="AE159" s="111">
        <v>-2.1469999999999998</v>
      </c>
      <c r="AF159" s="111">
        <v>-6.55</v>
      </c>
      <c r="AG159" s="111">
        <v>-9.2999999999999999E-2</v>
      </c>
      <c r="AH159" s="111">
        <v>-0.27700000000000002</v>
      </c>
      <c r="AI159" s="111">
        <v>-3.1320000000000001</v>
      </c>
      <c r="AJ159" s="111">
        <v>-6.7229999999999999</v>
      </c>
      <c r="AK159" s="111">
        <v>1.9930000000000001</v>
      </c>
      <c r="AL159" s="111">
        <v>-0.78600000000000003</v>
      </c>
      <c r="AM159" s="111">
        <v>-1.032</v>
      </c>
      <c r="AN159" s="111">
        <v>-4.9139999999999997</v>
      </c>
      <c r="AO159" s="111">
        <v>-0.14899999999999999</v>
      </c>
      <c r="AP159" s="111">
        <v>-0.33400000000000002</v>
      </c>
    </row>
    <row r="160" spans="1:42" ht="15.75" customHeight="1" x14ac:dyDescent="0.2">
      <c r="A160" s="322" t="s">
        <v>344</v>
      </c>
      <c r="B160" s="325" t="s">
        <v>40</v>
      </c>
      <c r="C160" s="325" t="s">
        <v>40</v>
      </c>
      <c r="D160" s="325" t="s">
        <v>40</v>
      </c>
      <c r="E160" s="325" t="s">
        <v>40</v>
      </c>
      <c r="F160" s="325" t="s">
        <v>40</v>
      </c>
      <c r="G160" s="325" t="s">
        <v>40</v>
      </c>
      <c r="H160" s="325" t="s">
        <v>40</v>
      </c>
      <c r="I160" s="325" t="s">
        <v>40</v>
      </c>
      <c r="J160" s="325" t="s">
        <v>40</v>
      </c>
      <c r="K160" s="325" t="s">
        <v>40</v>
      </c>
      <c r="L160" s="325" t="s">
        <v>40</v>
      </c>
      <c r="M160" s="325" t="s">
        <v>40</v>
      </c>
      <c r="N160" s="325" t="s">
        <v>40</v>
      </c>
      <c r="O160" s="325" t="s">
        <v>40</v>
      </c>
      <c r="P160" s="325" t="s">
        <v>40</v>
      </c>
      <c r="Q160" s="325" t="s">
        <v>40</v>
      </c>
      <c r="R160" s="325" t="s">
        <v>40</v>
      </c>
      <c r="S160" s="325" t="s">
        <v>40</v>
      </c>
      <c r="T160" s="325" t="s">
        <v>40</v>
      </c>
      <c r="U160" s="133">
        <v>9.3000000000000007</v>
      </c>
      <c r="V160" s="133">
        <v>11.432</v>
      </c>
      <c r="W160" s="133">
        <v>33.491999999999997</v>
      </c>
      <c r="X160" s="133">
        <v>33.064</v>
      </c>
      <c r="Y160" s="133">
        <v>12.202</v>
      </c>
      <c r="Z160" s="133">
        <v>25.02</v>
      </c>
      <c r="AA160" s="133">
        <v>47.439</v>
      </c>
      <c r="AB160" s="133">
        <v>69.135999999999996</v>
      </c>
      <c r="AC160" s="133">
        <v>43.813000000000002</v>
      </c>
      <c r="AD160" s="133">
        <v>83.884</v>
      </c>
      <c r="AE160" s="133">
        <v>129.422</v>
      </c>
      <c r="AF160" s="133">
        <v>149.28100000000001</v>
      </c>
      <c r="AG160" s="133">
        <v>41.813000000000002</v>
      </c>
      <c r="AH160" s="133">
        <v>92.944000000000003</v>
      </c>
      <c r="AI160" s="133">
        <v>137.01400000000001</v>
      </c>
      <c r="AJ160" s="133">
        <v>159.94</v>
      </c>
      <c r="AK160" s="133">
        <v>49.683999999999997</v>
      </c>
      <c r="AL160" s="133">
        <v>98.793000000000006</v>
      </c>
      <c r="AM160" s="133">
        <v>142.86099999999999</v>
      </c>
      <c r="AN160" s="133">
        <v>173.762</v>
      </c>
      <c r="AO160" s="133">
        <v>37.353999999999999</v>
      </c>
      <c r="AP160" s="133">
        <v>74.557000000000002</v>
      </c>
    </row>
    <row r="161" spans="1:42" ht="15.75" customHeight="1" x14ac:dyDescent="0.2">
      <c r="A161" s="20" t="s">
        <v>345</v>
      </c>
      <c r="B161" s="323" t="s">
        <v>40</v>
      </c>
      <c r="C161" s="323" t="s">
        <v>40</v>
      </c>
      <c r="D161" s="323" t="s">
        <v>40</v>
      </c>
      <c r="E161" s="323" t="s">
        <v>40</v>
      </c>
      <c r="F161" s="323" t="s">
        <v>40</v>
      </c>
      <c r="G161" s="323" t="s">
        <v>40</v>
      </c>
      <c r="H161" s="323" t="s">
        <v>40</v>
      </c>
      <c r="I161" s="323" t="s">
        <v>40</v>
      </c>
      <c r="J161" s="323" t="s">
        <v>40</v>
      </c>
      <c r="K161" s="323" t="s">
        <v>40</v>
      </c>
      <c r="L161" s="323" t="s">
        <v>40</v>
      </c>
      <c r="M161" s="323" t="s">
        <v>40</v>
      </c>
      <c r="N161" s="323" t="s">
        <v>40</v>
      </c>
      <c r="O161" s="323" t="s">
        <v>40</v>
      </c>
      <c r="P161" s="323" t="s">
        <v>40</v>
      </c>
      <c r="Q161" s="323" t="s">
        <v>40</v>
      </c>
      <c r="R161" s="323" t="s">
        <v>40</v>
      </c>
      <c r="S161" s="323" t="s">
        <v>40</v>
      </c>
      <c r="T161" s="323" t="s">
        <v>40</v>
      </c>
      <c r="U161" s="111">
        <v>-1.0329999999999999</v>
      </c>
      <c r="V161" s="111">
        <v>0.48599999999999999</v>
      </c>
      <c r="W161" s="111">
        <v>0.28799999999999998</v>
      </c>
      <c r="X161" s="111">
        <v>1.754</v>
      </c>
      <c r="Y161" s="111">
        <v>-0.91500000000000004</v>
      </c>
      <c r="Z161" s="111">
        <v>-1.3029999999999999</v>
      </c>
      <c r="AA161" s="111">
        <v>-4.4169999999999998</v>
      </c>
      <c r="AB161" s="111">
        <v>-3.1219999999999999</v>
      </c>
      <c r="AC161" s="111">
        <v>-5.0179999999999998</v>
      </c>
      <c r="AD161" s="111">
        <v>-10.266</v>
      </c>
      <c r="AE161" s="111">
        <v>-14.766</v>
      </c>
      <c r="AF161" s="111">
        <v>-16.968</v>
      </c>
      <c r="AG161" s="111">
        <v>-4.9080000000000004</v>
      </c>
      <c r="AH161" s="111">
        <v>-10.794</v>
      </c>
      <c r="AI161" s="111">
        <v>-17.04</v>
      </c>
      <c r="AJ161" s="111">
        <v>-19.457999999999998</v>
      </c>
      <c r="AK161" s="111">
        <v>-5.758</v>
      </c>
      <c r="AL161" s="111">
        <v>-11.74</v>
      </c>
      <c r="AM161" s="111">
        <v>-16.591999999999999</v>
      </c>
      <c r="AN161" s="111">
        <v>-19.951000000000001</v>
      </c>
      <c r="AO161" s="111">
        <v>-4.306</v>
      </c>
      <c r="AP161" s="111">
        <v>-8.6039999999999992</v>
      </c>
    </row>
    <row r="162" spans="1:42" s="117" customFormat="1" ht="15.75" customHeight="1" x14ac:dyDescent="0.2">
      <c r="A162" s="356" t="s">
        <v>352</v>
      </c>
      <c r="B162" s="357" t="s">
        <v>40</v>
      </c>
      <c r="C162" s="357" t="s">
        <v>40</v>
      </c>
      <c r="D162" s="357" t="s">
        <v>40</v>
      </c>
      <c r="E162" s="357" t="s">
        <v>40</v>
      </c>
      <c r="F162" s="357" t="s">
        <v>40</v>
      </c>
      <c r="G162" s="357" t="s">
        <v>40</v>
      </c>
      <c r="H162" s="357" t="s">
        <v>40</v>
      </c>
      <c r="I162" s="357" t="s">
        <v>40</v>
      </c>
      <c r="J162" s="357" t="s">
        <v>40</v>
      </c>
      <c r="K162" s="357" t="s">
        <v>40</v>
      </c>
      <c r="L162" s="357" t="s">
        <v>40</v>
      </c>
      <c r="M162" s="357" t="s">
        <v>40</v>
      </c>
      <c r="N162" s="357" t="s">
        <v>40</v>
      </c>
      <c r="O162" s="357" t="s">
        <v>40</v>
      </c>
      <c r="P162" s="357" t="s">
        <v>40</v>
      </c>
      <c r="Q162" s="357" t="s">
        <v>40</v>
      </c>
      <c r="R162" s="357" t="s">
        <v>40</v>
      </c>
      <c r="S162" s="357" t="s">
        <v>40</v>
      </c>
      <c r="T162" s="357" t="s">
        <v>40</v>
      </c>
      <c r="U162" s="354">
        <v>8.2870000000000008</v>
      </c>
      <c r="V162" s="354">
        <v>11.917999999999999</v>
      </c>
      <c r="W162" s="354">
        <v>33.78</v>
      </c>
      <c r="X162" s="354">
        <v>34.817999999999998</v>
      </c>
      <c r="Y162" s="354">
        <v>11.287000000000001</v>
      </c>
      <c r="Z162" s="354">
        <v>23.716999999999999</v>
      </c>
      <c r="AA162" s="354">
        <v>43.021999999999998</v>
      </c>
      <c r="AB162" s="354">
        <v>66.013999999999996</v>
      </c>
      <c r="AC162" s="354">
        <v>38.795000000000002</v>
      </c>
      <c r="AD162" s="354">
        <v>73.617999999999995</v>
      </c>
      <c r="AE162" s="354">
        <v>114.65600000000001</v>
      </c>
      <c r="AF162" s="354">
        <v>132.31299999999999</v>
      </c>
      <c r="AG162" s="354">
        <v>36.905000000000001</v>
      </c>
      <c r="AH162" s="354">
        <v>82.15</v>
      </c>
      <c r="AI162" s="354">
        <v>119.974</v>
      </c>
      <c r="AJ162" s="354">
        <v>140.482</v>
      </c>
      <c r="AK162" s="354">
        <v>43.926000000000002</v>
      </c>
      <c r="AL162" s="354">
        <v>87.052999999999997</v>
      </c>
      <c r="AM162" s="354">
        <v>126.26900000000001</v>
      </c>
      <c r="AN162" s="354">
        <v>153.81100000000001</v>
      </c>
      <c r="AO162" s="354">
        <v>33.048000000000002</v>
      </c>
      <c r="AP162" s="354">
        <v>65.953000000000003</v>
      </c>
    </row>
    <row r="163" spans="1:42" ht="15.95" customHeight="1" x14ac:dyDescent="0.2">
      <c r="A163" s="185"/>
      <c r="B163" s="185"/>
      <c r="C163" s="185"/>
      <c r="D163" s="185"/>
      <c r="E163" s="185"/>
      <c r="F163" s="185"/>
      <c r="G163" s="185"/>
      <c r="H163" s="185"/>
      <c r="I163" s="185"/>
      <c r="U163" s="185"/>
      <c r="V163" s="185"/>
      <c r="W163" s="185"/>
      <c r="X163" s="185"/>
      <c r="Y163" s="185"/>
      <c r="Z163" s="185"/>
      <c r="AA163" s="185"/>
      <c r="AB163" s="185"/>
      <c r="AC163" s="185"/>
      <c r="AD163" s="185"/>
      <c r="AE163" s="185"/>
    </row>
    <row r="164" spans="1:42" ht="33.75" x14ac:dyDescent="0.2">
      <c r="A164" s="225" t="s">
        <v>244</v>
      </c>
    </row>
    <row r="165" spans="1:42" ht="33.75" x14ac:dyDescent="0.2">
      <c r="A165" s="225" t="s">
        <v>289</v>
      </c>
    </row>
    <row r="166" spans="1:42" ht="33.75" x14ac:dyDescent="0.2">
      <c r="A166" s="225" t="s">
        <v>290</v>
      </c>
    </row>
    <row r="168" spans="1:42" ht="25.5" customHeight="1" x14ac:dyDescent="0.2">
      <c r="A168" s="190" t="s">
        <v>242</v>
      </c>
      <c r="B168" s="126" t="s">
        <v>25</v>
      </c>
      <c r="C168" s="126" t="s">
        <v>26</v>
      </c>
      <c r="D168" s="126" t="s">
        <v>27</v>
      </c>
      <c r="E168" s="126" t="s">
        <v>28</v>
      </c>
      <c r="F168" s="126" t="s">
        <v>29</v>
      </c>
      <c r="G168" s="126" t="s">
        <v>30</v>
      </c>
      <c r="H168" s="126" t="s">
        <v>31</v>
      </c>
      <c r="I168" s="126" t="s">
        <v>32</v>
      </c>
      <c r="J168" s="126" t="s">
        <v>33</v>
      </c>
      <c r="K168" s="126" t="s">
        <v>34</v>
      </c>
      <c r="L168" s="126" t="s">
        <v>35</v>
      </c>
      <c r="M168" s="126" t="s">
        <v>38</v>
      </c>
      <c r="N168" s="126" t="s">
        <v>42</v>
      </c>
      <c r="O168" s="126" t="s">
        <v>44</v>
      </c>
      <c r="P168" s="126" t="s">
        <v>108</v>
      </c>
      <c r="Q168" s="126" t="s">
        <v>140</v>
      </c>
      <c r="R168" s="126" t="s">
        <v>139</v>
      </c>
      <c r="S168" s="126" t="s">
        <v>138</v>
      </c>
      <c r="T168" s="126" t="s">
        <v>137</v>
      </c>
      <c r="U168" s="126" t="s">
        <v>238</v>
      </c>
      <c r="V168" s="126" t="s">
        <v>255</v>
      </c>
      <c r="W168" s="126" t="s">
        <v>257</v>
      </c>
      <c r="X168" s="126" t="s">
        <v>262</v>
      </c>
    </row>
    <row r="169" spans="1:42" ht="15.75" customHeight="1" x14ac:dyDescent="0.2">
      <c r="A169" s="20" t="s">
        <v>154</v>
      </c>
      <c r="B169" s="323" t="s">
        <v>40</v>
      </c>
      <c r="C169" s="323" t="s">
        <v>40</v>
      </c>
      <c r="D169" s="323" t="s">
        <v>40</v>
      </c>
      <c r="E169" s="323" t="s">
        <v>40</v>
      </c>
      <c r="F169" s="323" t="s">
        <v>40</v>
      </c>
      <c r="G169" s="323" t="s">
        <v>40</v>
      </c>
      <c r="H169" s="323" t="s">
        <v>40</v>
      </c>
      <c r="I169" s="323" t="s">
        <v>40</v>
      </c>
      <c r="J169" s="323" t="s">
        <v>40</v>
      </c>
      <c r="K169" s="323" t="s">
        <v>40</v>
      </c>
      <c r="L169" s="323" t="s">
        <v>40</v>
      </c>
      <c r="M169" s="323" t="s">
        <v>40</v>
      </c>
      <c r="N169" s="323" t="s">
        <v>40</v>
      </c>
      <c r="O169" s="323" t="s">
        <v>40</v>
      </c>
      <c r="P169" s="323" t="s">
        <v>40</v>
      </c>
      <c r="Q169" s="323" t="s">
        <v>40</v>
      </c>
      <c r="R169" s="323" t="s">
        <v>40</v>
      </c>
      <c r="S169" s="323" t="s">
        <v>40</v>
      </c>
      <c r="T169" s="323" t="s">
        <v>40</v>
      </c>
      <c r="U169" s="111">
        <v>1.89</v>
      </c>
      <c r="V169" s="111">
        <v>3.7730000000000001</v>
      </c>
      <c r="W169" s="111">
        <v>5.516</v>
      </c>
      <c r="X169" s="111">
        <v>6.6639999999999997</v>
      </c>
    </row>
    <row r="170" spans="1:42" ht="15.75" customHeight="1" x14ac:dyDescent="0.2">
      <c r="A170" s="20" t="s">
        <v>153</v>
      </c>
      <c r="B170" s="323" t="s">
        <v>40</v>
      </c>
      <c r="C170" s="323" t="s">
        <v>40</v>
      </c>
      <c r="D170" s="323" t="s">
        <v>40</v>
      </c>
      <c r="E170" s="323" t="s">
        <v>40</v>
      </c>
      <c r="F170" s="323" t="s">
        <v>40</v>
      </c>
      <c r="G170" s="323" t="s">
        <v>40</v>
      </c>
      <c r="H170" s="323" t="s">
        <v>40</v>
      </c>
      <c r="I170" s="323" t="s">
        <v>40</v>
      </c>
      <c r="J170" s="323" t="s">
        <v>40</v>
      </c>
      <c r="K170" s="323" t="s">
        <v>40</v>
      </c>
      <c r="L170" s="323" t="s">
        <v>40</v>
      </c>
      <c r="M170" s="323" t="s">
        <v>40</v>
      </c>
      <c r="N170" s="323" t="s">
        <v>40</v>
      </c>
      <c r="O170" s="323" t="s">
        <v>40</v>
      </c>
      <c r="P170" s="323" t="s">
        <v>40</v>
      </c>
      <c r="Q170" s="323" t="s">
        <v>40</v>
      </c>
      <c r="R170" s="323" t="s">
        <v>40</v>
      </c>
      <c r="S170" s="323" t="s">
        <v>40</v>
      </c>
      <c r="T170" s="323" t="s">
        <v>40</v>
      </c>
      <c r="U170" s="111">
        <v>-0.434</v>
      </c>
      <c r="V170" s="111">
        <v>-0.93100000000000005</v>
      </c>
      <c r="W170" s="111">
        <v>-1.4470000000000001</v>
      </c>
      <c r="X170" s="111">
        <v>-1.7789999999999999</v>
      </c>
    </row>
    <row r="171" spans="1:42" ht="15.75" customHeight="1" x14ac:dyDescent="0.2">
      <c r="A171" s="318" t="s">
        <v>152</v>
      </c>
      <c r="B171" s="323" t="s">
        <v>40</v>
      </c>
      <c r="C171" s="323" t="s">
        <v>40</v>
      </c>
      <c r="D171" s="323" t="s">
        <v>40</v>
      </c>
      <c r="E171" s="323" t="s">
        <v>40</v>
      </c>
      <c r="F171" s="323" t="s">
        <v>40</v>
      </c>
      <c r="G171" s="323" t="s">
        <v>40</v>
      </c>
      <c r="H171" s="323" t="s">
        <v>40</v>
      </c>
      <c r="I171" s="323" t="s">
        <v>40</v>
      </c>
      <c r="J171" s="323" t="s">
        <v>40</v>
      </c>
      <c r="K171" s="323" t="s">
        <v>40</v>
      </c>
      <c r="L171" s="323" t="s">
        <v>40</v>
      </c>
      <c r="M171" s="323" t="s">
        <v>40</v>
      </c>
      <c r="N171" s="323" t="s">
        <v>40</v>
      </c>
      <c r="O171" s="323" t="s">
        <v>40</v>
      </c>
      <c r="P171" s="323" t="s">
        <v>40</v>
      </c>
      <c r="Q171" s="323" t="s">
        <v>40</v>
      </c>
      <c r="R171" s="323" t="s">
        <v>40</v>
      </c>
      <c r="S171" s="323" t="s">
        <v>40</v>
      </c>
      <c r="T171" s="323" t="s">
        <v>40</v>
      </c>
      <c r="U171" s="189">
        <v>1.456</v>
      </c>
      <c r="V171" s="189">
        <v>2.8420000000000001</v>
      </c>
      <c r="W171" s="189">
        <v>4.069</v>
      </c>
      <c r="X171" s="189">
        <v>4.8849999999999998</v>
      </c>
    </row>
    <row r="172" spans="1:42" ht="15.75" customHeight="1" x14ac:dyDescent="0.2">
      <c r="A172" s="20" t="s">
        <v>151</v>
      </c>
      <c r="B172" s="323" t="s">
        <v>40</v>
      </c>
      <c r="C172" s="323" t="s">
        <v>40</v>
      </c>
      <c r="D172" s="323" t="s">
        <v>40</v>
      </c>
      <c r="E172" s="323" t="s">
        <v>40</v>
      </c>
      <c r="F172" s="323" t="s">
        <v>40</v>
      </c>
      <c r="G172" s="323" t="s">
        <v>40</v>
      </c>
      <c r="H172" s="323" t="s">
        <v>40</v>
      </c>
      <c r="I172" s="323" t="s">
        <v>40</v>
      </c>
      <c r="J172" s="323" t="s">
        <v>40</v>
      </c>
      <c r="K172" s="323" t="s">
        <v>40</v>
      </c>
      <c r="L172" s="323" t="s">
        <v>40</v>
      </c>
      <c r="M172" s="323" t="s">
        <v>40</v>
      </c>
      <c r="N172" s="323" t="s">
        <v>40</v>
      </c>
      <c r="O172" s="323" t="s">
        <v>40</v>
      </c>
      <c r="P172" s="323" t="s">
        <v>40</v>
      </c>
      <c r="Q172" s="323" t="s">
        <v>40</v>
      </c>
      <c r="R172" s="323" t="s">
        <v>40</v>
      </c>
      <c r="S172" s="323" t="s">
        <v>40</v>
      </c>
      <c r="T172" s="323" t="s">
        <v>40</v>
      </c>
      <c r="U172" s="111">
        <v>0.57499999999999996</v>
      </c>
      <c r="V172" s="111">
        <v>1.2070000000000001</v>
      </c>
      <c r="W172" s="111">
        <v>1.8640000000000001</v>
      </c>
      <c r="X172" s="111">
        <v>2.2490000000000001</v>
      </c>
    </row>
    <row r="173" spans="1:42" ht="15.75" customHeight="1" x14ac:dyDescent="0.2">
      <c r="A173" s="20" t="s">
        <v>150</v>
      </c>
      <c r="B173" s="323" t="s">
        <v>40</v>
      </c>
      <c r="C173" s="323" t="s">
        <v>40</v>
      </c>
      <c r="D173" s="323" t="s">
        <v>40</v>
      </c>
      <c r="E173" s="323" t="s">
        <v>40</v>
      </c>
      <c r="F173" s="323" t="s">
        <v>40</v>
      </c>
      <c r="G173" s="323" t="s">
        <v>40</v>
      </c>
      <c r="H173" s="323" t="s">
        <v>40</v>
      </c>
      <c r="I173" s="323" t="s">
        <v>40</v>
      </c>
      <c r="J173" s="323" t="s">
        <v>40</v>
      </c>
      <c r="K173" s="323" t="s">
        <v>40</v>
      </c>
      <c r="L173" s="323" t="s">
        <v>40</v>
      </c>
      <c r="M173" s="323" t="s">
        <v>40</v>
      </c>
      <c r="N173" s="323" t="s">
        <v>40</v>
      </c>
      <c r="O173" s="323" t="s">
        <v>40</v>
      </c>
      <c r="P173" s="323" t="s">
        <v>40</v>
      </c>
      <c r="Q173" s="323" t="s">
        <v>40</v>
      </c>
      <c r="R173" s="323" t="s">
        <v>40</v>
      </c>
      <c r="S173" s="323" t="s">
        <v>40</v>
      </c>
      <c r="T173" s="323" t="s">
        <v>40</v>
      </c>
      <c r="U173" s="111">
        <v>-0.14199999999999999</v>
      </c>
      <c r="V173" s="111">
        <v>-0.28499999999999998</v>
      </c>
      <c r="W173" s="111">
        <v>-0.434</v>
      </c>
      <c r="X173" s="111">
        <v>-0.54400000000000004</v>
      </c>
    </row>
    <row r="174" spans="1:42" ht="15.75" customHeight="1" x14ac:dyDescent="0.2">
      <c r="A174" s="319" t="s">
        <v>149</v>
      </c>
      <c r="B174" s="323" t="s">
        <v>40</v>
      </c>
      <c r="C174" s="323" t="s">
        <v>40</v>
      </c>
      <c r="D174" s="323" t="s">
        <v>40</v>
      </c>
      <c r="E174" s="323" t="s">
        <v>40</v>
      </c>
      <c r="F174" s="323" t="s">
        <v>40</v>
      </c>
      <c r="G174" s="323" t="s">
        <v>40</v>
      </c>
      <c r="H174" s="323" t="s">
        <v>40</v>
      </c>
      <c r="I174" s="323" t="s">
        <v>40</v>
      </c>
      <c r="J174" s="323" t="s">
        <v>40</v>
      </c>
      <c r="K174" s="323" t="s">
        <v>40</v>
      </c>
      <c r="L174" s="323" t="s">
        <v>40</v>
      </c>
      <c r="M174" s="323" t="s">
        <v>40</v>
      </c>
      <c r="N174" s="323" t="s">
        <v>40</v>
      </c>
      <c r="O174" s="323" t="s">
        <v>40</v>
      </c>
      <c r="P174" s="323" t="s">
        <v>40</v>
      </c>
      <c r="Q174" s="323" t="s">
        <v>40</v>
      </c>
      <c r="R174" s="323" t="s">
        <v>40</v>
      </c>
      <c r="S174" s="323" t="s">
        <v>40</v>
      </c>
      <c r="T174" s="323" t="s">
        <v>40</v>
      </c>
      <c r="U174" s="187">
        <v>0.433</v>
      </c>
      <c r="V174" s="187">
        <v>0.92200000000000004</v>
      </c>
      <c r="W174" s="187">
        <v>1.43</v>
      </c>
      <c r="X174" s="187">
        <v>1.7050000000000001</v>
      </c>
    </row>
    <row r="175" spans="1:42" ht="15.75" customHeight="1" x14ac:dyDescent="0.2">
      <c r="A175" s="320" t="s">
        <v>148</v>
      </c>
      <c r="B175" s="323" t="s">
        <v>40</v>
      </c>
      <c r="C175" s="323" t="s">
        <v>40</v>
      </c>
      <c r="D175" s="323" t="s">
        <v>40</v>
      </c>
      <c r="E175" s="323" t="s">
        <v>40</v>
      </c>
      <c r="F175" s="323" t="s">
        <v>40</v>
      </c>
      <c r="G175" s="323" t="s">
        <v>40</v>
      </c>
      <c r="H175" s="323" t="s">
        <v>40</v>
      </c>
      <c r="I175" s="323" t="s">
        <v>40</v>
      </c>
      <c r="J175" s="323" t="s">
        <v>40</v>
      </c>
      <c r="K175" s="323" t="s">
        <v>40</v>
      </c>
      <c r="L175" s="323" t="s">
        <v>40</v>
      </c>
      <c r="M175" s="323" t="s">
        <v>40</v>
      </c>
      <c r="N175" s="323" t="s">
        <v>40</v>
      </c>
      <c r="O175" s="323" t="s">
        <v>40</v>
      </c>
      <c r="P175" s="323" t="s">
        <v>40</v>
      </c>
      <c r="Q175" s="323" t="s">
        <v>40</v>
      </c>
      <c r="R175" s="323" t="s">
        <v>40</v>
      </c>
      <c r="S175" s="323" t="s">
        <v>40</v>
      </c>
      <c r="T175" s="323" t="s">
        <v>40</v>
      </c>
      <c r="U175" s="317">
        <v>0</v>
      </c>
      <c r="V175" s="317">
        <v>0</v>
      </c>
      <c r="W175" s="317">
        <v>0</v>
      </c>
      <c r="X175" s="317">
        <v>0</v>
      </c>
    </row>
    <row r="176" spans="1:42" ht="15.75" customHeight="1" x14ac:dyDescent="0.2">
      <c r="A176" s="205" t="s">
        <v>147</v>
      </c>
      <c r="B176" s="323" t="s">
        <v>40</v>
      </c>
      <c r="C176" s="323" t="s">
        <v>40</v>
      </c>
      <c r="D176" s="323" t="s">
        <v>40</v>
      </c>
      <c r="E176" s="323" t="s">
        <v>40</v>
      </c>
      <c r="F176" s="323" t="s">
        <v>40</v>
      </c>
      <c r="G176" s="323" t="s">
        <v>40</v>
      </c>
      <c r="H176" s="323" t="s">
        <v>40</v>
      </c>
      <c r="I176" s="323" t="s">
        <v>40</v>
      </c>
      <c r="J176" s="323" t="s">
        <v>40</v>
      </c>
      <c r="K176" s="323" t="s">
        <v>40</v>
      </c>
      <c r="L176" s="323" t="s">
        <v>40</v>
      </c>
      <c r="M176" s="323" t="s">
        <v>40</v>
      </c>
      <c r="N176" s="323" t="s">
        <v>40</v>
      </c>
      <c r="O176" s="323" t="s">
        <v>40</v>
      </c>
      <c r="P176" s="323" t="s">
        <v>40</v>
      </c>
      <c r="Q176" s="323" t="s">
        <v>40</v>
      </c>
      <c r="R176" s="323" t="s">
        <v>40</v>
      </c>
      <c r="S176" s="323" t="s">
        <v>40</v>
      </c>
      <c r="T176" s="323" t="s">
        <v>40</v>
      </c>
      <c r="U176" s="186">
        <v>0</v>
      </c>
      <c r="V176" s="186">
        <v>2E-3</v>
      </c>
      <c r="W176" s="186">
        <v>7.0000000000000001E-3</v>
      </c>
      <c r="X176" s="186">
        <v>0.02</v>
      </c>
    </row>
    <row r="177" spans="1:24" ht="15.75" customHeight="1" x14ac:dyDescent="0.2">
      <c r="A177" s="205" t="s">
        <v>339</v>
      </c>
      <c r="B177" s="323" t="s">
        <v>40</v>
      </c>
      <c r="C177" s="323" t="s">
        <v>40</v>
      </c>
      <c r="D177" s="323" t="s">
        <v>40</v>
      </c>
      <c r="E177" s="323" t="s">
        <v>40</v>
      </c>
      <c r="F177" s="323" t="s">
        <v>40</v>
      </c>
      <c r="G177" s="323" t="s">
        <v>40</v>
      </c>
      <c r="H177" s="323" t="s">
        <v>40</v>
      </c>
      <c r="I177" s="323" t="s">
        <v>40</v>
      </c>
      <c r="J177" s="323" t="s">
        <v>40</v>
      </c>
      <c r="K177" s="323" t="s">
        <v>40</v>
      </c>
      <c r="L177" s="323" t="s">
        <v>40</v>
      </c>
      <c r="M177" s="323" t="s">
        <v>40</v>
      </c>
      <c r="N177" s="323" t="s">
        <v>40</v>
      </c>
      <c r="O177" s="323" t="s">
        <v>40</v>
      </c>
      <c r="P177" s="323" t="s">
        <v>40</v>
      </c>
      <c r="Q177" s="323" t="s">
        <v>40</v>
      </c>
      <c r="R177" s="323" t="s">
        <v>40</v>
      </c>
      <c r="S177" s="323" t="s">
        <v>40</v>
      </c>
      <c r="T177" s="323" t="s">
        <v>40</v>
      </c>
      <c r="U177" s="186">
        <v>-4.3999999999999997E-2</v>
      </c>
      <c r="V177" s="186">
        <v>-4.4999999999999998E-2</v>
      </c>
      <c r="W177" s="186">
        <v>-7.9000000000000001E-2</v>
      </c>
      <c r="X177" s="186">
        <v>-7.0000000000000007E-2</v>
      </c>
    </row>
    <row r="178" spans="1:24" ht="15.75" customHeight="1" x14ac:dyDescent="0.2">
      <c r="A178" s="321" t="s">
        <v>340</v>
      </c>
      <c r="B178" s="324" t="s">
        <v>40</v>
      </c>
      <c r="C178" s="324" t="s">
        <v>40</v>
      </c>
      <c r="D178" s="324" t="s">
        <v>40</v>
      </c>
      <c r="E178" s="324" t="s">
        <v>40</v>
      </c>
      <c r="F178" s="324" t="s">
        <v>40</v>
      </c>
      <c r="G178" s="324" t="s">
        <v>40</v>
      </c>
      <c r="H178" s="324" t="s">
        <v>40</v>
      </c>
      <c r="I178" s="324" t="s">
        <v>40</v>
      </c>
      <c r="J178" s="324" t="s">
        <v>40</v>
      </c>
      <c r="K178" s="324" t="s">
        <v>40</v>
      </c>
      <c r="L178" s="324" t="s">
        <v>40</v>
      </c>
      <c r="M178" s="324" t="s">
        <v>40</v>
      </c>
      <c r="N178" s="324" t="s">
        <v>40</v>
      </c>
      <c r="O178" s="324" t="s">
        <v>40</v>
      </c>
      <c r="P178" s="324" t="s">
        <v>40</v>
      </c>
      <c r="Q178" s="324" t="s">
        <v>40</v>
      </c>
      <c r="R178" s="324" t="s">
        <v>40</v>
      </c>
      <c r="S178" s="324" t="s">
        <v>40</v>
      </c>
      <c r="T178" s="324" t="s">
        <v>40</v>
      </c>
      <c r="U178" s="188">
        <v>1.845</v>
      </c>
      <c r="V178" s="188">
        <v>3.7210000000000001</v>
      </c>
      <c r="W178" s="188">
        <v>5.4269999999999996</v>
      </c>
      <c r="X178" s="188">
        <v>6.54</v>
      </c>
    </row>
    <row r="179" spans="1:24" ht="15.75" customHeight="1" x14ac:dyDescent="0.2">
      <c r="A179" s="20" t="s">
        <v>220</v>
      </c>
      <c r="B179" s="323" t="s">
        <v>40</v>
      </c>
      <c r="C179" s="323" t="s">
        <v>40</v>
      </c>
      <c r="D179" s="323" t="s">
        <v>40</v>
      </c>
      <c r="E179" s="323" t="s">
        <v>40</v>
      </c>
      <c r="F179" s="323" t="s">
        <v>40</v>
      </c>
      <c r="G179" s="323" t="s">
        <v>40</v>
      </c>
      <c r="H179" s="323" t="s">
        <v>40</v>
      </c>
      <c r="I179" s="323" t="s">
        <v>40</v>
      </c>
      <c r="J179" s="323" t="s">
        <v>40</v>
      </c>
      <c r="K179" s="323" t="s">
        <v>40</v>
      </c>
      <c r="L179" s="323" t="s">
        <v>40</v>
      </c>
      <c r="M179" s="323" t="s">
        <v>40</v>
      </c>
      <c r="N179" s="323" t="s">
        <v>40</v>
      </c>
      <c r="O179" s="323" t="s">
        <v>40</v>
      </c>
      <c r="P179" s="323" t="s">
        <v>40</v>
      </c>
      <c r="Q179" s="323" t="s">
        <v>40</v>
      </c>
      <c r="R179" s="323" t="s">
        <v>40</v>
      </c>
      <c r="S179" s="323" t="s">
        <v>40</v>
      </c>
      <c r="T179" s="323" t="s">
        <v>40</v>
      </c>
      <c r="U179" s="111">
        <v>-0.76600000000000001</v>
      </c>
      <c r="V179" s="111">
        <v>-1.43</v>
      </c>
      <c r="W179" s="111">
        <v>-2.12</v>
      </c>
      <c r="X179" s="111">
        <v>-2.5670000000000002</v>
      </c>
    </row>
    <row r="180" spans="1:24" ht="15.75" customHeight="1" x14ac:dyDescent="0.2">
      <c r="A180" s="20" t="s">
        <v>219</v>
      </c>
      <c r="B180" s="323" t="s">
        <v>40</v>
      </c>
      <c r="C180" s="323" t="s">
        <v>40</v>
      </c>
      <c r="D180" s="323" t="s">
        <v>40</v>
      </c>
      <c r="E180" s="323" t="s">
        <v>40</v>
      </c>
      <c r="F180" s="323" t="s">
        <v>40</v>
      </c>
      <c r="G180" s="323" t="s">
        <v>40</v>
      </c>
      <c r="H180" s="323" t="s">
        <v>40</v>
      </c>
      <c r="I180" s="323" t="s">
        <v>40</v>
      </c>
      <c r="J180" s="323" t="s">
        <v>40</v>
      </c>
      <c r="K180" s="323" t="s">
        <v>40</v>
      </c>
      <c r="L180" s="323" t="s">
        <v>40</v>
      </c>
      <c r="M180" s="323" t="s">
        <v>40</v>
      </c>
      <c r="N180" s="323" t="s">
        <v>40</v>
      </c>
      <c r="O180" s="323" t="s">
        <v>40</v>
      </c>
      <c r="P180" s="323" t="s">
        <v>40</v>
      </c>
      <c r="Q180" s="323" t="s">
        <v>40</v>
      </c>
      <c r="R180" s="323" t="s">
        <v>40</v>
      </c>
      <c r="S180" s="323" t="s">
        <v>40</v>
      </c>
      <c r="T180" s="323" t="s">
        <v>40</v>
      </c>
      <c r="U180" s="111">
        <v>-0.57099999999999995</v>
      </c>
      <c r="V180" s="111">
        <v>-1.1399999999999999</v>
      </c>
      <c r="W180" s="111">
        <v>-1.667</v>
      </c>
      <c r="X180" s="111">
        <v>-2.044</v>
      </c>
    </row>
    <row r="181" spans="1:24" ht="15.75" customHeight="1" x14ac:dyDescent="0.2">
      <c r="A181" s="20" t="s">
        <v>146</v>
      </c>
      <c r="B181" s="323" t="s">
        <v>40</v>
      </c>
      <c r="C181" s="323" t="s">
        <v>40</v>
      </c>
      <c r="D181" s="323" t="s">
        <v>40</v>
      </c>
      <c r="E181" s="323" t="s">
        <v>40</v>
      </c>
      <c r="F181" s="323" t="s">
        <v>40</v>
      </c>
      <c r="G181" s="323" t="s">
        <v>40</v>
      </c>
      <c r="H181" s="323" t="s">
        <v>40</v>
      </c>
      <c r="I181" s="323" t="s">
        <v>40</v>
      </c>
      <c r="J181" s="323" t="s">
        <v>40</v>
      </c>
      <c r="K181" s="323" t="s">
        <v>40</v>
      </c>
      <c r="L181" s="323" t="s">
        <v>40</v>
      </c>
      <c r="M181" s="323" t="s">
        <v>40</v>
      </c>
      <c r="N181" s="323" t="s">
        <v>40</v>
      </c>
      <c r="O181" s="323" t="s">
        <v>40</v>
      </c>
      <c r="P181" s="323" t="s">
        <v>40</v>
      </c>
      <c r="Q181" s="323" t="s">
        <v>40</v>
      </c>
      <c r="R181" s="323" t="s">
        <v>40</v>
      </c>
      <c r="S181" s="323" t="s">
        <v>40</v>
      </c>
      <c r="T181" s="323" t="s">
        <v>40</v>
      </c>
      <c r="U181" s="111">
        <v>-0.23899999999999999</v>
      </c>
      <c r="V181" s="111">
        <v>-0.46800000000000003</v>
      </c>
      <c r="W181" s="111">
        <v>-0.65800000000000003</v>
      </c>
      <c r="X181" s="111">
        <v>-0.78200000000000003</v>
      </c>
    </row>
    <row r="182" spans="1:24" ht="15.75" customHeight="1" x14ac:dyDescent="0.2">
      <c r="A182" s="321" t="s">
        <v>341</v>
      </c>
      <c r="B182" s="324" t="s">
        <v>40</v>
      </c>
      <c r="C182" s="324" t="s">
        <v>40</v>
      </c>
      <c r="D182" s="324" t="s">
        <v>40</v>
      </c>
      <c r="E182" s="324" t="s">
        <v>40</v>
      </c>
      <c r="F182" s="324" t="s">
        <v>40</v>
      </c>
      <c r="G182" s="324" t="s">
        <v>40</v>
      </c>
      <c r="H182" s="324" t="s">
        <v>40</v>
      </c>
      <c r="I182" s="324" t="s">
        <v>40</v>
      </c>
      <c r="J182" s="324" t="s">
        <v>40</v>
      </c>
      <c r="K182" s="324" t="s">
        <v>40</v>
      </c>
      <c r="L182" s="324" t="s">
        <v>40</v>
      </c>
      <c r="M182" s="324" t="s">
        <v>40</v>
      </c>
      <c r="N182" s="324" t="s">
        <v>40</v>
      </c>
      <c r="O182" s="324" t="s">
        <v>40</v>
      </c>
      <c r="P182" s="324" t="s">
        <v>40</v>
      </c>
      <c r="Q182" s="324" t="s">
        <v>40</v>
      </c>
      <c r="R182" s="324" t="s">
        <v>40</v>
      </c>
      <c r="S182" s="324" t="s">
        <v>40</v>
      </c>
      <c r="T182" s="324" t="s">
        <v>40</v>
      </c>
      <c r="U182" s="188">
        <v>-1.5760000000000001</v>
      </c>
      <c r="V182" s="188">
        <v>-3.0379999999999998</v>
      </c>
      <c r="W182" s="188">
        <v>-4.4450000000000003</v>
      </c>
      <c r="X182" s="188">
        <v>-5.3929999999999998</v>
      </c>
    </row>
    <row r="183" spans="1:24" ht="15.75" customHeight="1" x14ac:dyDescent="0.2">
      <c r="A183" s="322" t="s">
        <v>342</v>
      </c>
      <c r="B183" s="325" t="s">
        <v>40</v>
      </c>
      <c r="C183" s="325" t="s">
        <v>40</v>
      </c>
      <c r="D183" s="325" t="s">
        <v>40</v>
      </c>
      <c r="E183" s="325" t="s">
        <v>40</v>
      </c>
      <c r="F183" s="325" t="s">
        <v>40</v>
      </c>
      <c r="G183" s="325" t="s">
        <v>40</v>
      </c>
      <c r="H183" s="325" t="s">
        <v>40</v>
      </c>
      <c r="I183" s="325" t="s">
        <v>40</v>
      </c>
      <c r="J183" s="325" t="s">
        <v>40</v>
      </c>
      <c r="K183" s="325" t="s">
        <v>40</v>
      </c>
      <c r="L183" s="325" t="s">
        <v>40</v>
      </c>
      <c r="M183" s="325" t="s">
        <v>40</v>
      </c>
      <c r="N183" s="325" t="s">
        <v>40</v>
      </c>
      <c r="O183" s="325" t="s">
        <v>40</v>
      </c>
      <c r="P183" s="325" t="s">
        <v>40</v>
      </c>
      <c r="Q183" s="325" t="s">
        <v>40</v>
      </c>
      <c r="R183" s="325" t="s">
        <v>40</v>
      </c>
      <c r="S183" s="325" t="s">
        <v>40</v>
      </c>
      <c r="T183" s="325" t="s">
        <v>40</v>
      </c>
      <c r="U183" s="133">
        <v>0.26900000000000002</v>
      </c>
      <c r="V183" s="133">
        <v>0.68300000000000005</v>
      </c>
      <c r="W183" s="133">
        <v>0.98199999999999998</v>
      </c>
      <c r="X183" s="133">
        <v>1.147</v>
      </c>
    </row>
    <row r="184" spans="1:24" ht="15.75" customHeight="1" x14ac:dyDescent="0.2">
      <c r="A184" s="20" t="s">
        <v>145</v>
      </c>
      <c r="B184" s="323" t="s">
        <v>40</v>
      </c>
      <c r="C184" s="323" t="s">
        <v>40</v>
      </c>
      <c r="D184" s="323" t="s">
        <v>40</v>
      </c>
      <c r="E184" s="323" t="s">
        <v>40</v>
      </c>
      <c r="F184" s="323" t="s">
        <v>40</v>
      </c>
      <c r="G184" s="323" t="s">
        <v>40</v>
      </c>
      <c r="H184" s="323" t="s">
        <v>40</v>
      </c>
      <c r="I184" s="323" t="s">
        <v>40</v>
      </c>
      <c r="J184" s="323" t="s">
        <v>40</v>
      </c>
      <c r="K184" s="323" t="s">
        <v>40</v>
      </c>
      <c r="L184" s="323" t="s">
        <v>40</v>
      </c>
      <c r="M184" s="323" t="s">
        <v>40</v>
      </c>
      <c r="N184" s="323" t="s">
        <v>40</v>
      </c>
      <c r="O184" s="323" t="s">
        <v>40</v>
      </c>
      <c r="P184" s="323" t="s">
        <v>40</v>
      </c>
      <c r="Q184" s="323" t="s">
        <v>40</v>
      </c>
      <c r="R184" s="323" t="s">
        <v>40</v>
      </c>
      <c r="S184" s="323" t="s">
        <v>40</v>
      </c>
      <c r="T184" s="323" t="s">
        <v>40</v>
      </c>
      <c r="U184" s="111">
        <v>-0.55500000000000005</v>
      </c>
      <c r="V184" s="111">
        <v>-0.57699999999999996</v>
      </c>
      <c r="W184" s="111">
        <v>-0.57799999999999996</v>
      </c>
      <c r="X184" s="111">
        <v>-0.59799999999999998</v>
      </c>
    </row>
    <row r="185" spans="1:24" ht="15.75" customHeight="1" x14ac:dyDescent="0.2">
      <c r="A185" s="20" t="s">
        <v>144</v>
      </c>
      <c r="B185" s="323" t="s">
        <v>40</v>
      </c>
      <c r="C185" s="323" t="s">
        <v>40</v>
      </c>
      <c r="D185" s="323" t="s">
        <v>40</v>
      </c>
      <c r="E185" s="323" t="s">
        <v>40</v>
      </c>
      <c r="F185" s="323" t="s">
        <v>40</v>
      </c>
      <c r="G185" s="323" t="s">
        <v>40</v>
      </c>
      <c r="H185" s="323" t="s">
        <v>40</v>
      </c>
      <c r="I185" s="323" t="s">
        <v>40</v>
      </c>
      <c r="J185" s="323" t="s">
        <v>40</v>
      </c>
      <c r="K185" s="323" t="s">
        <v>40</v>
      </c>
      <c r="L185" s="323" t="s">
        <v>40</v>
      </c>
      <c r="M185" s="323" t="s">
        <v>40</v>
      </c>
      <c r="N185" s="323" t="s">
        <v>40</v>
      </c>
      <c r="O185" s="323" t="s">
        <v>40</v>
      </c>
      <c r="P185" s="323" t="s">
        <v>40</v>
      </c>
      <c r="Q185" s="323" t="s">
        <v>40</v>
      </c>
      <c r="R185" s="323" t="s">
        <v>40</v>
      </c>
      <c r="S185" s="323" t="s">
        <v>40</v>
      </c>
      <c r="T185" s="323" t="s">
        <v>40</v>
      </c>
      <c r="U185" s="111">
        <v>0</v>
      </c>
      <c r="V185" s="111">
        <v>-3.0000000000000001E-3</v>
      </c>
      <c r="W185" s="111">
        <v>-5.0000000000000001E-3</v>
      </c>
      <c r="X185" s="111">
        <v>-8.9999999999999993E-3</v>
      </c>
    </row>
    <row r="186" spans="1:24" ht="15.75" customHeight="1" x14ac:dyDescent="0.2">
      <c r="A186" s="322" t="s">
        <v>344</v>
      </c>
      <c r="B186" s="325" t="s">
        <v>40</v>
      </c>
      <c r="C186" s="325" t="s">
        <v>40</v>
      </c>
      <c r="D186" s="325" t="s">
        <v>40</v>
      </c>
      <c r="E186" s="325" t="s">
        <v>40</v>
      </c>
      <c r="F186" s="325" t="s">
        <v>40</v>
      </c>
      <c r="G186" s="325" t="s">
        <v>40</v>
      </c>
      <c r="H186" s="325" t="s">
        <v>40</v>
      </c>
      <c r="I186" s="325" t="s">
        <v>40</v>
      </c>
      <c r="J186" s="325" t="s">
        <v>40</v>
      </c>
      <c r="K186" s="325" t="s">
        <v>40</v>
      </c>
      <c r="L186" s="325" t="s">
        <v>40</v>
      </c>
      <c r="M186" s="325" t="s">
        <v>40</v>
      </c>
      <c r="N186" s="325" t="s">
        <v>40</v>
      </c>
      <c r="O186" s="325" t="s">
        <v>40</v>
      </c>
      <c r="P186" s="325" t="s">
        <v>40</v>
      </c>
      <c r="Q186" s="325" t="s">
        <v>40</v>
      </c>
      <c r="R186" s="325" t="s">
        <v>40</v>
      </c>
      <c r="S186" s="325" t="s">
        <v>40</v>
      </c>
      <c r="T186" s="325" t="s">
        <v>40</v>
      </c>
      <c r="U186" s="133">
        <v>-0.3</v>
      </c>
      <c r="V186" s="133">
        <v>0.10299999999999999</v>
      </c>
      <c r="W186" s="133">
        <v>0.39900000000000002</v>
      </c>
      <c r="X186" s="133">
        <v>0.54</v>
      </c>
    </row>
    <row r="187" spans="1:24" ht="15.75" customHeight="1" x14ac:dyDescent="0.2">
      <c r="A187" s="20" t="s">
        <v>345</v>
      </c>
      <c r="B187" s="323" t="s">
        <v>40</v>
      </c>
      <c r="C187" s="323" t="s">
        <v>40</v>
      </c>
      <c r="D187" s="323" t="s">
        <v>40</v>
      </c>
      <c r="E187" s="323" t="s">
        <v>40</v>
      </c>
      <c r="F187" s="323" t="s">
        <v>40</v>
      </c>
      <c r="G187" s="323" t="s">
        <v>40</v>
      </c>
      <c r="H187" s="323" t="s">
        <v>40</v>
      </c>
      <c r="I187" s="323" t="s">
        <v>40</v>
      </c>
      <c r="J187" s="323" t="s">
        <v>40</v>
      </c>
      <c r="K187" s="323" t="s">
        <v>40</v>
      </c>
      <c r="L187" s="323" t="s">
        <v>40</v>
      </c>
      <c r="M187" s="323" t="s">
        <v>40</v>
      </c>
      <c r="N187" s="323" t="s">
        <v>40</v>
      </c>
      <c r="O187" s="323" t="s">
        <v>40</v>
      </c>
      <c r="P187" s="323" t="s">
        <v>40</v>
      </c>
      <c r="Q187" s="323" t="s">
        <v>40</v>
      </c>
      <c r="R187" s="323" t="s">
        <v>40</v>
      </c>
      <c r="S187" s="323" t="s">
        <v>40</v>
      </c>
      <c r="T187" s="323" t="s">
        <v>40</v>
      </c>
      <c r="U187" s="111">
        <v>3.5999999999999997E-2</v>
      </c>
      <c r="V187" s="111">
        <v>4.0000000000000001E-3</v>
      </c>
      <c r="W187" s="111">
        <v>-2.3E-2</v>
      </c>
      <c r="X187" s="111">
        <v>-4.4999999999999998E-2</v>
      </c>
    </row>
    <row r="188" spans="1:24" s="117" customFormat="1" ht="15.75" customHeight="1" x14ac:dyDescent="0.2">
      <c r="A188" s="356" t="s">
        <v>352</v>
      </c>
      <c r="B188" s="357" t="s">
        <v>40</v>
      </c>
      <c r="C188" s="357" t="s">
        <v>40</v>
      </c>
      <c r="D188" s="357" t="s">
        <v>40</v>
      </c>
      <c r="E188" s="357" t="s">
        <v>40</v>
      </c>
      <c r="F188" s="357" t="s">
        <v>40</v>
      </c>
      <c r="G188" s="357" t="s">
        <v>40</v>
      </c>
      <c r="H188" s="357" t="s">
        <v>40</v>
      </c>
      <c r="I188" s="357" t="s">
        <v>40</v>
      </c>
      <c r="J188" s="357" t="s">
        <v>40</v>
      </c>
      <c r="K188" s="357" t="s">
        <v>40</v>
      </c>
      <c r="L188" s="357" t="s">
        <v>40</v>
      </c>
      <c r="M188" s="357" t="s">
        <v>40</v>
      </c>
      <c r="N188" s="357" t="s">
        <v>40</v>
      </c>
      <c r="O188" s="357" t="s">
        <v>40</v>
      </c>
      <c r="P188" s="357" t="s">
        <v>40</v>
      </c>
      <c r="Q188" s="357" t="s">
        <v>40</v>
      </c>
      <c r="R188" s="357" t="s">
        <v>40</v>
      </c>
      <c r="S188" s="357" t="s">
        <v>40</v>
      </c>
      <c r="T188" s="357" t="s">
        <v>40</v>
      </c>
      <c r="U188" s="354">
        <v>-0.251</v>
      </c>
      <c r="V188" s="354">
        <v>0.107</v>
      </c>
      <c r="W188" s="354">
        <v>0.376</v>
      </c>
      <c r="X188" s="354">
        <v>0.495</v>
      </c>
    </row>
    <row r="189" spans="1:24" ht="15.95" customHeight="1" x14ac:dyDescent="0.2">
      <c r="A189" s="185"/>
      <c r="B189" s="185"/>
      <c r="C189" s="185"/>
      <c r="D189" s="185"/>
      <c r="E189" s="185"/>
    </row>
    <row r="190" spans="1:24" ht="33.75" x14ac:dyDescent="0.2">
      <c r="A190" s="225" t="s">
        <v>245</v>
      </c>
    </row>
    <row r="191" spans="1:24" ht="33.75" x14ac:dyDescent="0.2">
      <c r="A191" s="225" t="s">
        <v>263</v>
      </c>
    </row>
    <row r="193" spans="1:24" ht="25.5" customHeight="1" x14ac:dyDescent="0.2">
      <c r="A193" s="190" t="s">
        <v>243</v>
      </c>
      <c r="B193" s="126" t="s">
        <v>25</v>
      </c>
      <c r="C193" s="126" t="s">
        <v>26</v>
      </c>
      <c r="D193" s="126" t="s">
        <v>27</v>
      </c>
      <c r="E193" s="126" t="s">
        <v>28</v>
      </c>
      <c r="F193" s="126" t="s">
        <v>29</v>
      </c>
      <c r="G193" s="126" t="s">
        <v>30</v>
      </c>
      <c r="H193" s="126" t="s">
        <v>31</v>
      </c>
      <c r="I193" s="126" t="s">
        <v>32</v>
      </c>
      <c r="J193" s="126" t="s">
        <v>33</v>
      </c>
      <c r="K193" s="126" t="s">
        <v>34</v>
      </c>
      <c r="L193" s="126" t="s">
        <v>35</v>
      </c>
      <c r="M193" s="126" t="s">
        <v>38</v>
      </c>
      <c r="N193" s="126" t="s">
        <v>42</v>
      </c>
      <c r="O193" s="126" t="s">
        <v>44</v>
      </c>
      <c r="P193" s="126" t="s">
        <v>108</v>
      </c>
      <c r="Q193" s="126" t="s">
        <v>140</v>
      </c>
      <c r="R193" s="126" t="s">
        <v>139</v>
      </c>
      <c r="S193" s="126" t="s">
        <v>138</v>
      </c>
      <c r="T193" s="126" t="s">
        <v>137</v>
      </c>
      <c r="U193" s="126" t="s">
        <v>238</v>
      </c>
      <c r="V193" s="126" t="s">
        <v>255</v>
      </c>
      <c r="W193" s="126" t="s">
        <v>257</v>
      </c>
      <c r="X193" s="126" t="s">
        <v>262</v>
      </c>
    </row>
    <row r="194" spans="1:24" ht="15.75" customHeight="1" x14ac:dyDescent="0.2">
      <c r="A194" s="20" t="s">
        <v>154</v>
      </c>
      <c r="B194" s="323" t="s">
        <v>40</v>
      </c>
      <c r="C194" s="323" t="s">
        <v>40</v>
      </c>
      <c r="D194" s="323" t="s">
        <v>40</v>
      </c>
      <c r="E194" s="323" t="s">
        <v>40</v>
      </c>
      <c r="F194" s="323" t="s">
        <v>40</v>
      </c>
      <c r="G194" s="323" t="s">
        <v>40</v>
      </c>
      <c r="H194" s="323" t="s">
        <v>40</v>
      </c>
      <c r="I194" s="323" t="s">
        <v>40</v>
      </c>
      <c r="J194" s="323" t="s">
        <v>40</v>
      </c>
      <c r="K194" s="323" t="s">
        <v>40</v>
      </c>
      <c r="L194" s="323" t="s">
        <v>40</v>
      </c>
      <c r="M194" s="323" t="s">
        <v>40</v>
      </c>
      <c r="N194" s="323" t="s">
        <v>40</v>
      </c>
      <c r="O194" s="323" t="s">
        <v>40</v>
      </c>
      <c r="P194" s="323" t="s">
        <v>40</v>
      </c>
      <c r="Q194" s="323" t="s">
        <v>40</v>
      </c>
      <c r="R194" s="323" t="s">
        <v>40</v>
      </c>
      <c r="S194" s="323" t="s">
        <v>40</v>
      </c>
      <c r="T194" s="323" t="s">
        <v>40</v>
      </c>
      <c r="U194" s="111">
        <v>1.9430000000000001</v>
      </c>
      <c r="V194" s="111">
        <v>3.6659999999999999</v>
      </c>
      <c r="W194" s="111">
        <v>5.0449999999999999</v>
      </c>
      <c r="X194" s="111">
        <v>6.1459999999999999</v>
      </c>
    </row>
    <row r="195" spans="1:24" ht="15.75" customHeight="1" x14ac:dyDescent="0.2">
      <c r="A195" s="20" t="s">
        <v>153</v>
      </c>
      <c r="B195" s="323" t="s">
        <v>40</v>
      </c>
      <c r="C195" s="323" t="s">
        <v>40</v>
      </c>
      <c r="D195" s="323" t="s">
        <v>40</v>
      </c>
      <c r="E195" s="323" t="s">
        <v>40</v>
      </c>
      <c r="F195" s="323" t="s">
        <v>40</v>
      </c>
      <c r="G195" s="323" t="s">
        <v>40</v>
      </c>
      <c r="H195" s="323" t="s">
        <v>40</v>
      </c>
      <c r="I195" s="323" t="s">
        <v>40</v>
      </c>
      <c r="J195" s="323" t="s">
        <v>40</v>
      </c>
      <c r="K195" s="323" t="s">
        <v>40</v>
      </c>
      <c r="L195" s="323" t="s">
        <v>40</v>
      </c>
      <c r="M195" s="323" t="s">
        <v>40</v>
      </c>
      <c r="N195" s="323" t="s">
        <v>40</v>
      </c>
      <c r="O195" s="323" t="s">
        <v>40</v>
      </c>
      <c r="P195" s="323" t="s">
        <v>40</v>
      </c>
      <c r="Q195" s="323" t="s">
        <v>40</v>
      </c>
      <c r="R195" s="323" t="s">
        <v>40</v>
      </c>
      <c r="S195" s="323" t="s">
        <v>40</v>
      </c>
      <c r="T195" s="323" t="s">
        <v>40</v>
      </c>
      <c r="U195" s="111">
        <v>-0.27</v>
      </c>
      <c r="V195" s="111">
        <v>-0.53300000000000003</v>
      </c>
      <c r="W195" s="111">
        <v>-0.749</v>
      </c>
      <c r="X195" s="111">
        <v>-0.84</v>
      </c>
    </row>
    <row r="196" spans="1:24" ht="15.75" customHeight="1" x14ac:dyDescent="0.2">
      <c r="A196" s="318" t="s">
        <v>152</v>
      </c>
      <c r="B196" s="323" t="s">
        <v>40</v>
      </c>
      <c r="C196" s="323" t="s">
        <v>40</v>
      </c>
      <c r="D196" s="323" t="s">
        <v>40</v>
      </c>
      <c r="E196" s="323" t="s">
        <v>40</v>
      </c>
      <c r="F196" s="323" t="s">
        <v>40</v>
      </c>
      <c r="G196" s="323" t="s">
        <v>40</v>
      </c>
      <c r="H196" s="323" t="s">
        <v>40</v>
      </c>
      <c r="I196" s="323" t="s">
        <v>40</v>
      </c>
      <c r="J196" s="323" t="s">
        <v>40</v>
      </c>
      <c r="K196" s="323" t="s">
        <v>40</v>
      </c>
      <c r="L196" s="323" t="s">
        <v>40</v>
      </c>
      <c r="M196" s="323" t="s">
        <v>40</v>
      </c>
      <c r="N196" s="323" t="s">
        <v>40</v>
      </c>
      <c r="O196" s="323" t="s">
        <v>40</v>
      </c>
      <c r="P196" s="323" t="s">
        <v>40</v>
      </c>
      <c r="Q196" s="323" t="s">
        <v>40</v>
      </c>
      <c r="R196" s="323" t="s">
        <v>40</v>
      </c>
      <c r="S196" s="323" t="s">
        <v>40</v>
      </c>
      <c r="T196" s="323" t="s">
        <v>40</v>
      </c>
      <c r="U196" s="189">
        <v>1.673</v>
      </c>
      <c r="V196" s="189">
        <v>3.133</v>
      </c>
      <c r="W196" s="189">
        <v>4.2960000000000003</v>
      </c>
      <c r="X196" s="189">
        <v>5.306</v>
      </c>
    </row>
    <row r="197" spans="1:24" ht="15.75" customHeight="1" x14ac:dyDescent="0.2">
      <c r="A197" s="20" t="s">
        <v>151</v>
      </c>
      <c r="B197" s="323" t="s">
        <v>40</v>
      </c>
      <c r="C197" s="323" t="s">
        <v>40</v>
      </c>
      <c r="D197" s="323" t="s">
        <v>40</v>
      </c>
      <c r="E197" s="323" t="s">
        <v>40</v>
      </c>
      <c r="F197" s="323" t="s">
        <v>40</v>
      </c>
      <c r="G197" s="323" t="s">
        <v>40</v>
      </c>
      <c r="H197" s="323" t="s">
        <v>40</v>
      </c>
      <c r="I197" s="323" t="s">
        <v>40</v>
      </c>
      <c r="J197" s="323" t="s">
        <v>40</v>
      </c>
      <c r="K197" s="323" t="s">
        <v>40</v>
      </c>
      <c r="L197" s="323" t="s">
        <v>40</v>
      </c>
      <c r="M197" s="323" t="s">
        <v>40</v>
      </c>
      <c r="N197" s="323" t="s">
        <v>40</v>
      </c>
      <c r="O197" s="323" t="s">
        <v>40</v>
      </c>
      <c r="P197" s="323" t="s">
        <v>40</v>
      </c>
      <c r="Q197" s="323" t="s">
        <v>40</v>
      </c>
      <c r="R197" s="323" t="s">
        <v>40</v>
      </c>
      <c r="S197" s="323" t="s">
        <v>40</v>
      </c>
      <c r="T197" s="323" t="s">
        <v>40</v>
      </c>
      <c r="U197" s="111">
        <v>0.43099999999999999</v>
      </c>
      <c r="V197" s="111">
        <v>0.92100000000000004</v>
      </c>
      <c r="W197" s="111">
        <v>1.546</v>
      </c>
      <c r="X197" s="111">
        <v>1.7889999999999999</v>
      </c>
    </row>
    <row r="198" spans="1:24" ht="15.75" customHeight="1" x14ac:dyDescent="0.2">
      <c r="A198" s="20" t="s">
        <v>150</v>
      </c>
      <c r="B198" s="323" t="s">
        <v>40</v>
      </c>
      <c r="C198" s="323" t="s">
        <v>40</v>
      </c>
      <c r="D198" s="323" t="s">
        <v>40</v>
      </c>
      <c r="E198" s="323" t="s">
        <v>40</v>
      </c>
      <c r="F198" s="323" t="s">
        <v>40</v>
      </c>
      <c r="G198" s="323" t="s">
        <v>40</v>
      </c>
      <c r="H198" s="323" t="s">
        <v>40</v>
      </c>
      <c r="I198" s="323" t="s">
        <v>40</v>
      </c>
      <c r="J198" s="323" t="s">
        <v>40</v>
      </c>
      <c r="K198" s="323" t="s">
        <v>40</v>
      </c>
      <c r="L198" s="323" t="s">
        <v>40</v>
      </c>
      <c r="M198" s="323" t="s">
        <v>40</v>
      </c>
      <c r="N198" s="323" t="s">
        <v>40</v>
      </c>
      <c r="O198" s="323" t="s">
        <v>40</v>
      </c>
      <c r="P198" s="323" t="s">
        <v>40</v>
      </c>
      <c r="Q198" s="323" t="s">
        <v>40</v>
      </c>
      <c r="R198" s="323" t="s">
        <v>40</v>
      </c>
      <c r="S198" s="323" t="s">
        <v>40</v>
      </c>
      <c r="T198" s="323" t="s">
        <v>40</v>
      </c>
      <c r="U198" s="111">
        <v>-0.111</v>
      </c>
      <c r="V198" s="111">
        <v>-0.307</v>
      </c>
      <c r="W198" s="111">
        <v>-0.69599999999999995</v>
      </c>
      <c r="X198" s="111">
        <v>-0.78</v>
      </c>
    </row>
    <row r="199" spans="1:24" ht="15.75" customHeight="1" x14ac:dyDescent="0.2">
      <c r="A199" s="319" t="s">
        <v>149</v>
      </c>
      <c r="B199" s="323" t="s">
        <v>40</v>
      </c>
      <c r="C199" s="323" t="s">
        <v>40</v>
      </c>
      <c r="D199" s="323" t="s">
        <v>40</v>
      </c>
      <c r="E199" s="323" t="s">
        <v>40</v>
      </c>
      <c r="F199" s="323" t="s">
        <v>40</v>
      </c>
      <c r="G199" s="323" t="s">
        <v>40</v>
      </c>
      <c r="H199" s="323" t="s">
        <v>40</v>
      </c>
      <c r="I199" s="323" t="s">
        <v>40</v>
      </c>
      <c r="J199" s="323" t="s">
        <v>40</v>
      </c>
      <c r="K199" s="323" t="s">
        <v>40</v>
      </c>
      <c r="L199" s="323" t="s">
        <v>40</v>
      </c>
      <c r="M199" s="323" t="s">
        <v>40</v>
      </c>
      <c r="N199" s="323" t="s">
        <v>40</v>
      </c>
      <c r="O199" s="323" t="s">
        <v>40</v>
      </c>
      <c r="P199" s="323" t="s">
        <v>40</v>
      </c>
      <c r="Q199" s="323" t="s">
        <v>40</v>
      </c>
      <c r="R199" s="323" t="s">
        <v>40</v>
      </c>
      <c r="S199" s="323" t="s">
        <v>40</v>
      </c>
      <c r="T199" s="323" t="s">
        <v>40</v>
      </c>
      <c r="U199" s="187">
        <v>0.32</v>
      </c>
      <c r="V199" s="187">
        <v>0.61399999999999999</v>
      </c>
      <c r="W199" s="187">
        <v>0.85</v>
      </c>
      <c r="X199" s="187">
        <v>1.0089999999999999</v>
      </c>
    </row>
    <row r="200" spans="1:24" ht="15.75" customHeight="1" x14ac:dyDescent="0.2">
      <c r="A200" s="320" t="s">
        <v>148</v>
      </c>
      <c r="B200" s="323" t="s">
        <v>40</v>
      </c>
      <c r="C200" s="323" t="s">
        <v>40</v>
      </c>
      <c r="D200" s="323" t="s">
        <v>40</v>
      </c>
      <c r="E200" s="323" t="s">
        <v>40</v>
      </c>
      <c r="F200" s="323" t="s">
        <v>40</v>
      </c>
      <c r="G200" s="323" t="s">
        <v>40</v>
      </c>
      <c r="H200" s="323" t="s">
        <v>40</v>
      </c>
      <c r="I200" s="323" t="s">
        <v>40</v>
      </c>
      <c r="J200" s="323" t="s">
        <v>40</v>
      </c>
      <c r="K200" s="323" t="s">
        <v>40</v>
      </c>
      <c r="L200" s="323" t="s">
        <v>40</v>
      </c>
      <c r="M200" s="323" t="s">
        <v>40</v>
      </c>
      <c r="N200" s="323" t="s">
        <v>40</v>
      </c>
      <c r="O200" s="323" t="s">
        <v>40</v>
      </c>
      <c r="P200" s="323" t="s">
        <v>40</v>
      </c>
      <c r="Q200" s="323" t="s">
        <v>40</v>
      </c>
      <c r="R200" s="323" t="s">
        <v>40</v>
      </c>
      <c r="S200" s="323" t="s">
        <v>40</v>
      </c>
      <c r="T200" s="323" t="s">
        <v>40</v>
      </c>
      <c r="U200" s="317">
        <v>0</v>
      </c>
      <c r="V200" s="317">
        <v>0</v>
      </c>
      <c r="W200" s="317">
        <v>0</v>
      </c>
      <c r="X200" s="317">
        <v>0</v>
      </c>
    </row>
    <row r="201" spans="1:24" ht="15.75" customHeight="1" x14ac:dyDescent="0.2">
      <c r="A201" s="205" t="s">
        <v>147</v>
      </c>
      <c r="B201" s="323" t="s">
        <v>40</v>
      </c>
      <c r="C201" s="323" t="s">
        <v>40</v>
      </c>
      <c r="D201" s="323" t="s">
        <v>40</v>
      </c>
      <c r="E201" s="323" t="s">
        <v>40</v>
      </c>
      <c r="F201" s="323" t="s">
        <v>40</v>
      </c>
      <c r="G201" s="323" t="s">
        <v>40</v>
      </c>
      <c r="H201" s="323" t="s">
        <v>40</v>
      </c>
      <c r="I201" s="323" t="s">
        <v>40</v>
      </c>
      <c r="J201" s="323" t="s">
        <v>40</v>
      </c>
      <c r="K201" s="323" t="s">
        <v>40</v>
      </c>
      <c r="L201" s="323" t="s">
        <v>40</v>
      </c>
      <c r="M201" s="323" t="s">
        <v>40</v>
      </c>
      <c r="N201" s="323" t="s">
        <v>40</v>
      </c>
      <c r="O201" s="323" t="s">
        <v>40</v>
      </c>
      <c r="P201" s="323" t="s">
        <v>40</v>
      </c>
      <c r="Q201" s="323" t="s">
        <v>40</v>
      </c>
      <c r="R201" s="323" t="s">
        <v>40</v>
      </c>
      <c r="S201" s="323" t="s">
        <v>40</v>
      </c>
      <c r="T201" s="323" t="s">
        <v>40</v>
      </c>
      <c r="U201" s="186">
        <v>2.7E-2</v>
      </c>
      <c r="V201" s="186">
        <v>5.6000000000000001E-2</v>
      </c>
      <c r="W201" s="186">
        <v>9.6000000000000002E-2</v>
      </c>
      <c r="X201" s="186">
        <v>0.11600000000000001</v>
      </c>
    </row>
    <row r="202" spans="1:24" ht="15.75" customHeight="1" x14ac:dyDescent="0.2">
      <c r="A202" s="205" t="s">
        <v>339</v>
      </c>
      <c r="B202" s="323" t="s">
        <v>40</v>
      </c>
      <c r="C202" s="323" t="s">
        <v>40</v>
      </c>
      <c r="D202" s="323" t="s">
        <v>40</v>
      </c>
      <c r="E202" s="323" t="s">
        <v>40</v>
      </c>
      <c r="F202" s="323" t="s">
        <v>40</v>
      </c>
      <c r="G202" s="323" t="s">
        <v>40</v>
      </c>
      <c r="H202" s="323" t="s">
        <v>40</v>
      </c>
      <c r="I202" s="323" t="s">
        <v>40</v>
      </c>
      <c r="J202" s="323" t="s">
        <v>40</v>
      </c>
      <c r="K202" s="323" t="s">
        <v>40</v>
      </c>
      <c r="L202" s="323" t="s">
        <v>40</v>
      </c>
      <c r="M202" s="323" t="s">
        <v>40</v>
      </c>
      <c r="N202" s="323" t="s">
        <v>40</v>
      </c>
      <c r="O202" s="323" t="s">
        <v>40</v>
      </c>
      <c r="P202" s="323" t="s">
        <v>40</v>
      </c>
      <c r="Q202" s="323" t="s">
        <v>40</v>
      </c>
      <c r="R202" s="323" t="s">
        <v>40</v>
      </c>
      <c r="S202" s="323" t="s">
        <v>40</v>
      </c>
      <c r="T202" s="323" t="s">
        <v>40</v>
      </c>
      <c r="U202" s="186">
        <v>-0.17199999999999999</v>
      </c>
      <c r="V202" s="186">
        <v>-0.36499999999999999</v>
      </c>
      <c r="W202" s="186">
        <v>-0.501</v>
      </c>
      <c r="X202" s="186">
        <v>-0.58799999999999997</v>
      </c>
    </row>
    <row r="203" spans="1:24" ht="15.75" customHeight="1" x14ac:dyDescent="0.2">
      <c r="A203" s="321" t="s">
        <v>340</v>
      </c>
      <c r="B203" s="324" t="s">
        <v>40</v>
      </c>
      <c r="C203" s="324" t="s">
        <v>40</v>
      </c>
      <c r="D203" s="324" t="s">
        <v>40</v>
      </c>
      <c r="E203" s="324" t="s">
        <v>40</v>
      </c>
      <c r="F203" s="324" t="s">
        <v>40</v>
      </c>
      <c r="G203" s="324" t="s">
        <v>40</v>
      </c>
      <c r="H203" s="324" t="s">
        <v>40</v>
      </c>
      <c r="I203" s="324" t="s">
        <v>40</v>
      </c>
      <c r="J203" s="324" t="s">
        <v>40</v>
      </c>
      <c r="K203" s="324" t="s">
        <v>40</v>
      </c>
      <c r="L203" s="324" t="s">
        <v>40</v>
      </c>
      <c r="M203" s="324" t="s">
        <v>40</v>
      </c>
      <c r="N203" s="324" t="s">
        <v>40</v>
      </c>
      <c r="O203" s="324" t="s">
        <v>40</v>
      </c>
      <c r="P203" s="324" t="s">
        <v>40</v>
      </c>
      <c r="Q203" s="324" t="s">
        <v>40</v>
      </c>
      <c r="R203" s="324" t="s">
        <v>40</v>
      </c>
      <c r="S203" s="324" t="s">
        <v>40</v>
      </c>
      <c r="T203" s="324" t="s">
        <v>40</v>
      </c>
      <c r="U203" s="188">
        <v>1.8480000000000001</v>
      </c>
      <c r="V203" s="188">
        <v>3.4380000000000002</v>
      </c>
      <c r="W203" s="188">
        <v>4.7409999999999997</v>
      </c>
      <c r="X203" s="188">
        <v>5.843</v>
      </c>
    </row>
    <row r="204" spans="1:24" ht="15.75" customHeight="1" x14ac:dyDescent="0.2">
      <c r="A204" s="20" t="s">
        <v>220</v>
      </c>
      <c r="B204" s="323" t="s">
        <v>40</v>
      </c>
      <c r="C204" s="323" t="s">
        <v>40</v>
      </c>
      <c r="D204" s="323" t="s">
        <v>40</v>
      </c>
      <c r="E204" s="323" t="s">
        <v>40</v>
      </c>
      <c r="F204" s="323" t="s">
        <v>40</v>
      </c>
      <c r="G204" s="323" t="s">
        <v>40</v>
      </c>
      <c r="H204" s="323" t="s">
        <v>40</v>
      </c>
      <c r="I204" s="323" t="s">
        <v>40</v>
      </c>
      <c r="J204" s="323" t="s">
        <v>40</v>
      </c>
      <c r="K204" s="323" t="s">
        <v>40</v>
      </c>
      <c r="L204" s="323" t="s">
        <v>40</v>
      </c>
      <c r="M204" s="323" t="s">
        <v>40</v>
      </c>
      <c r="N204" s="323" t="s">
        <v>40</v>
      </c>
      <c r="O204" s="323" t="s">
        <v>40</v>
      </c>
      <c r="P204" s="323" t="s">
        <v>40</v>
      </c>
      <c r="Q204" s="323" t="s">
        <v>40</v>
      </c>
      <c r="R204" s="323" t="s">
        <v>40</v>
      </c>
      <c r="S204" s="323" t="s">
        <v>40</v>
      </c>
      <c r="T204" s="323" t="s">
        <v>40</v>
      </c>
      <c r="U204" s="111">
        <v>-0.70899999999999996</v>
      </c>
      <c r="V204" s="111">
        <v>-1.56</v>
      </c>
      <c r="W204" s="111">
        <v>-2.66</v>
      </c>
      <c r="X204" s="111">
        <v>-3.782</v>
      </c>
    </row>
    <row r="205" spans="1:24" ht="15.75" customHeight="1" x14ac:dyDescent="0.2">
      <c r="A205" s="20" t="s">
        <v>219</v>
      </c>
      <c r="B205" s="323" t="s">
        <v>40</v>
      </c>
      <c r="C205" s="323" t="s">
        <v>40</v>
      </c>
      <c r="D205" s="323" t="s">
        <v>40</v>
      </c>
      <c r="E205" s="323" t="s">
        <v>40</v>
      </c>
      <c r="F205" s="323" t="s">
        <v>40</v>
      </c>
      <c r="G205" s="323" t="s">
        <v>40</v>
      </c>
      <c r="H205" s="323" t="s">
        <v>40</v>
      </c>
      <c r="I205" s="323" t="s">
        <v>40</v>
      </c>
      <c r="J205" s="323" t="s">
        <v>40</v>
      </c>
      <c r="K205" s="323" t="s">
        <v>40</v>
      </c>
      <c r="L205" s="323" t="s">
        <v>40</v>
      </c>
      <c r="M205" s="323" t="s">
        <v>40</v>
      </c>
      <c r="N205" s="323" t="s">
        <v>40</v>
      </c>
      <c r="O205" s="323" t="s">
        <v>40</v>
      </c>
      <c r="P205" s="323" t="s">
        <v>40</v>
      </c>
      <c r="Q205" s="323" t="s">
        <v>40</v>
      </c>
      <c r="R205" s="323" t="s">
        <v>40</v>
      </c>
      <c r="S205" s="323" t="s">
        <v>40</v>
      </c>
      <c r="T205" s="323" t="s">
        <v>40</v>
      </c>
      <c r="U205" s="111">
        <v>-0.41499999999999998</v>
      </c>
      <c r="V205" s="111">
        <v>-0.82</v>
      </c>
      <c r="W205" s="111">
        <v>-1.234</v>
      </c>
      <c r="X205" s="111">
        <v>-1.6020000000000001</v>
      </c>
    </row>
    <row r="206" spans="1:24" ht="15.75" customHeight="1" x14ac:dyDescent="0.2">
      <c r="A206" s="20" t="s">
        <v>146</v>
      </c>
      <c r="B206" s="323" t="s">
        <v>40</v>
      </c>
      <c r="C206" s="323" t="s">
        <v>40</v>
      </c>
      <c r="D206" s="323" t="s">
        <v>40</v>
      </c>
      <c r="E206" s="323" t="s">
        <v>40</v>
      </c>
      <c r="F206" s="323" t="s">
        <v>40</v>
      </c>
      <c r="G206" s="323" t="s">
        <v>40</v>
      </c>
      <c r="H206" s="323" t="s">
        <v>40</v>
      </c>
      <c r="I206" s="323" t="s">
        <v>40</v>
      </c>
      <c r="J206" s="323" t="s">
        <v>40</v>
      </c>
      <c r="K206" s="323" t="s">
        <v>40</v>
      </c>
      <c r="L206" s="323" t="s">
        <v>40</v>
      </c>
      <c r="M206" s="323" t="s">
        <v>40</v>
      </c>
      <c r="N206" s="323" t="s">
        <v>40</v>
      </c>
      <c r="O206" s="323" t="s">
        <v>40</v>
      </c>
      <c r="P206" s="323" t="s">
        <v>40</v>
      </c>
      <c r="Q206" s="323" t="s">
        <v>40</v>
      </c>
      <c r="R206" s="323" t="s">
        <v>40</v>
      </c>
      <c r="S206" s="323" t="s">
        <v>40</v>
      </c>
      <c r="T206" s="323" t="s">
        <v>40</v>
      </c>
      <c r="U206" s="111">
        <v>-0.188</v>
      </c>
      <c r="V206" s="111">
        <v>-0.375</v>
      </c>
      <c r="W206" s="111">
        <v>-0.56299999999999994</v>
      </c>
      <c r="X206" s="111">
        <v>-0.66500000000000004</v>
      </c>
    </row>
    <row r="207" spans="1:24" ht="15.75" customHeight="1" x14ac:dyDescent="0.2">
      <c r="A207" s="321" t="s">
        <v>341</v>
      </c>
      <c r="B207" s="324" t="s">
        <v>40</v>
      </c>
      <c r="C207" s="324" t="s">
        <v>40</v>
      </c>
      <c r="D207" s="324" t="s">
        <v>40</v>
      </c>
      <c r="E207" s="324" t="s">
        <v>40</v>
      </c>
      <c r="F207" s="324" t="s">
        <v>40</v>
      </c>
      <c r="G207" s="324" t="s">
        <v>40</v>
      </c>
      <c r="H207" s="324" t="s">
        <v>40</v>
      </c>
      <c r="I207" s="324" t="s">
        <v>40</v>
      </c>
      <c r="J207" s="324" t="s">
        <v>40</v>
      </c>
      <c r="K207" s="324" t="s">
        <v>40</v>
      </c>
      <c r="L207" s="324" t="s">
        <v>40</v>
      </c>
      <c r="M207" s="324" t="s">
        <v>40</v>
      </c>
      <c r="N207" s="324" t="s">
        <v>40</v>
      </c>
      <c r="O207" s="324" t="s">
        <v>40</v>
      </c>
      <c r="P207" s="324" t="s">
        <v>40</v>
      </c>
      <c r="Q207" s="324" t="s">
        <v>40</v>
      </c>
      <c r="R207" s="324" t="s">
        <v>40</v>
      </c>
      <c r="S207" s="324" t="s">
        <v>40</v>
      </c>
      <c r="T207" s="324" t="s">
        <v>40</v>
      </c>
      <c r="U207" s="188">
        <v>-1.3120000000000001</v>
      </c>
      <c r="V207" s="188">
        <v>-2.7549999999999999</v>
      </c>
      <c r="W207" s="188">
        <v>-4.4569999999999999</v>
      </c>
      <c r="X207" s="188">
        <v>-6.0490000000000004</v>
      </c>
    </row>
    <row r="208" spans="1:24" ht="15.75" customHeight="1" x14ac:dyDescent="0.2">
      <c r="A208" s="322" t="s">
        <v>342</v>
      </c>
      <c r="B208" s="325" t="s">
        <v>40</v>
      </c>
      <c r="C208" s="325" t="s">
        <v>40</v>
      </c>
      <c r="D208" s="325" t="s">
        <v>40</v>
      </c>
      <c r="E208" s="325" t="s">
        <v>40</v>
      </c>
      <c r="F208" s="325" t="s">
        <v>40</v>
      </c>
      <c r="G208" s="325" t="s">
        <v>40</v>
      </c>
      <c r="H208" s="325" t="s">
        <v>40</v>
      </c>
      <c r="I208" s="325" t="s">
        <v>40</v>
      </c>
      <c r="J208" s="325" t="s">
        <v>40</v>
      </c>
      <c r="K208" s="325" t="s">
        <v>40</v>
      </c>
      <c r="L208" s="325" t="s">
        <v>40</v>
      </c>
      <c r="M208" s="325" t="s">
        <v>40</v>
      </c>
      <c r="N208" s="325" t="s">
        <v>40</v>
      </c>
      <c r="O208" s="325" t="s">
        <v>40</v>
      </c>
      <c r="P208" s="325" t="s">
        <v>40</v>
      </c>
      <c r="Q208" s="325" t="s">
        <v>40</v>
      </c>
      <c r="R208" s="325" t="s">
        <v>40</v>
      </c>
      <c r="S208" s="325" t="s">
        <v>40</v>
      </c>
      <c r="T208" s="325" t="s">
        <v>40</v>
      </c>
      <c r="U208" s="133">
        <v>0.53600000000000003</v>
      </c>
      <c r="V208" s="133">
        <v>0.68300000000000005</v>
      </c>
      <c r="W208" s="133">
        <v>0.28399999999999997</v>
      </c>
      <c r="X208" s="133">
        <v>-0.20599999999999999</v>
      </c>
    </row>
    <row r="209" spans="1:31" ht="15.75" customHeight="1" x14ac:dyDescent="0.2">
      <c r="A209" s="20" t="s">
        <v>145</v>
      </c>
      <c r="B209" s="323" t="s">
        <v>40</v>
      </c>
      <c r="C209" s="323" t="s">
        <v>40</v>
      </c>
      <c r="D209" s="323" t="s">
        <v>40</v>
      </c>
      <c r="E209" s="323" t="s">
        <v>40</v>
      </c>
      <c r="F209" s="323" t="s">
        <v>40</v>
      </c>
      <c r="G209" s="323" t="s">
        <v>40</v>
      </c>
      <c r="H209" s="323" t="s">
        <v>40</v>
      </c>
      <c r="I209" s="323" t="s">
        <v>40</v>
      </c>
      <c r="J209" s="323" t="s">
        <v>40</v>
      </c>
      <c r="K209" s="323" t="s">
        <v>40</v>
      </c>
      <c r="L209" s="323" t="s">
        <v>40</v>
      </c>
      <c r="M209" s="323" t="s">
        <v>40</v>
      </c>
      <c r="N209" s="323" t="s">
        <v>40</v>
      </c>
      <c r="O209" s="323" t="s">
        <v>40</v>
      </c>
      <c r="P209" s="323" t="s">
        <v>40</v>
      </c>
      <c r="Q209" s="323" t="s">
        <v>40</v>
      </c>
      <c r="R209" s="323" t="s">
        <v>40</v>
      </c>
      <c r="S209" s="323" t="s">
        <v>40</v>
      </c>
      <c r="T209" s="323" t="s">
        <v>40</v>
      </c>
      <c r="U209" s="111">
        <v>-0.35899999999999999</v>
      </c>
      <c r="V209" s="111">
        <v>-1.2230000000000001</v>
      </c>
      <c r="W209" s="111">
        <v>-2.3889999999999998</v>
      </c>
      <c r="X209" s="111">
        <v>-3.6589999999999998</v>
      </c>
    </row>
    <row r="210" spans="1:31" ht="15.75" customHeight="1" x14ac:dyDescent="0.2">
      <c r="A210" s="20" t="s">
        <v>144</v>
      </c>
      <c r="B210" s="323" t="s">
        <v>40</v>
      </c>
      <c r="C210" s="323" t="s">
        <v>40</v>
      </c>
      <c r="D210" s="323" t="s">
        <v>40</v>
      </c>
      <c r="E210" s="323" t="s">
        <v>40</v>
      </c>
      <c r="F210" s="323" t="s">
        <v>40</v>
      </c>
      <c r="G210" s="323" t="s">
        <v>40</v>
      </c>
      <c r="H210" s="323" t="s">
        <v>40</v>
      </c>
      <c r="I210" s="323" t="s">
        <v>40</v>
      </c>
      <c r="J210" s="323" t="s">
        <v>40</v>
      </c>
      <c r="K210" s="323" t="s">
        <v>40</v>
      </c>
      <c r="L210" s="323" t="s">
        <v>40</v>
      </c>
      <c r="M210" s="323" t="s">
        <v>40</v>
      </c>
      <c r="N210" s="323" t="s">
        <v>40</v>
      </c>
      <c r="O210" s="323" t="s">
        <v>40</v>
      </c>
      <c r="P210" s="323" t="s">
        <v>40</v>
      </c>
      <c r="Q210" s="323" t="s">
        <v>40</v>
      </c>
      <c r="R210" s="323" t="s">
        <v>40</v>
      </c>
      <c r="S210" s="323" t="s">
        <v>40</v>
      </c>
      <c r="T210" s="323" t="s">
        <v>40</v>
      </c>
      <c r="U210" s="111">
        <v>0</v>
      </c>
      <c r="V210" s="111">
        <v>-0.42399999999999999</v>
      </c>
      <c r="W210" s="111">
        <v>-1.6240000000000001</v>
      </c>
      <c r="X210" s="111">
        <v>-1.9990000000000001</v>
      </c>
    </row>
    <row r="211" spans="1:31" ht="15.75" customHeight="1" x14ac:dyDescent="0.2">
      <c r="A211" s="322" t="s">
        <v>344</v>
      </c>
      <c r="B211" s="325" t="s">
        <v>40</v>
      </c>
      <c r="C211" s="325" t="s">
        <v>40</v>
      </c>
      <c r="D211" s="325" t="s">
        <v>40</v>
      </c>
      <c r="E211" s="325" t="s">
        <v>40</v>
      </c>
      <c r="F211" s="325" t="s">
        <v>40</v>
      </c>
      <c r="G211" s="325" t="s">
        <v>40</v>
      </c>
      <c r="H211" s="325" t="s">
        <v>40</v>
      </c>
      <c r="I211" s="325" t="s">
        <v>40</v>
      </c>
      <c r="J211" s="325" t="s">
        <v>40</v>
      </c>
      <c r="K211" s="325" t="s">
        <v>40</v>
      </c>
      <c r="L211" s="325" t="s">
        <v>40</v>
      </c>
      <c r="M211" s="325" t="s">
        <v>40</v>
      </c>
      <c r="N211" s="325" t="s">
        <v>40</v>
      </c>
      <c r="O211" s="325" t="s">
        <v>40</v>
      </c>
      <c r="P211" s="325" t="s">
        <v>40</v>
      </c>
      <c r="Q211" s="325" t="s">
        <v>40</v>
      </c>
      <c r="R211" s="325" t="s">
        <v>40</v>
      </c>
      <c r="S211" s="325" t="s">
        <v>40</v>
      </c>
      <c r="T211" s="325" t="s">
        <v>40</v>
      </c>
      <c r="U211" s="133">
        <v>0.2</v>
      </c>
      <c r="V211" s="133">
        <v>-0.96399999999999997</v>
      </c>
      <c r="W211" s="133">
        <v>-3.7290000000000001</v>
      </c>
      <c r="X211" s="133">
        <v>-5.8639999999999999</v>
      </c>
    </row>
    <row r="212" spans="1:31" ht="15.75" customHeight="1" x14ac:dyDescent="0.2">
      <c r="A212" s="20" t="s">
        <v>345</v>
      </c>
      <c r="B212" s="323" t="s">
        <v>40</v>
      </c>
      <c r="C212" s="323" t="s">
        <v>40</v>
      </c>
      <c r="D212" s="323" t="s">
        <v>40</v>
      </c>
      <c r="E212" s="323" t="s">
        <v>40</v>
      </c>
      <c r="F212" s="323" t="s">
        <v>40</v>
      </c>
      <c r="G212" s="323" t="s">
        <v>40</v>
      </c>
      <c r="H212" s="323" t="s">
        <v>40</v>
      </c>
      <c r="I212" s="323" t="s">
        <v>40</v>
      </c>
      <c r="J212" s="323" t="s">
        <v>40</v>
      </c>
      <c r="K212" s="323" t="s">
        <v>40</v>
      </c>
      <c r="L212" s="323" t="s">
        <v>40</v>
      </c>
      <c r="M212" s="323" t="s">
        <v>40</v>
      </c>
      <c r="N212" s="323" t="s">
        <v>40</v>
      </c>
      <c r="O212" s="323" t="s">
        <v>40</v>
      </c>
      <c r="P212" s="323" t="s">
        <v>40</v>
      </c>
      <c r="Q212" s="323" t="s">
        <v>40</v>
      </c>
      <c r="R212" s="323" t="s">
        <v>40</v>
      </c>
      <c r="S212" s="323" t="s">
        <v>40</v>
      </c>
      <c r="T212" s="323" t="s">
        <v>40</v>
      </c>
      <c r="U212" s="111">
        <v>0</v>
      </c>
      <c r="V212" s="111">
        <v>0</v>
      </c>
      <c r="W212" s="111">
        <v>0</v>
      </c>
      <c r="X212" s="111">
        <v>0.10299999999999999</v>
      </c>
    </row>
    <row r="213" spans="1:31" s="117" customFormat="1" ht="15.75" customHeight="1" x14ac:dyDescent="0.2">
      <c r="A213" s="356" t="s">
        <v>352</v>
      </c>
      <c r="B213" s="357" t="s">
        <v>40</v>
      </c>
      <c r="C213" s="357" t="s">
        <v>40</v>
      </c>
      <c r="D213" s="357" t="s">
        <v>40</v>
      </c>
      <c r="E213" s="357" t="s">
        <v>40</v>
      </c>
      <c r="F213" s="357" t="s">
        <v>40</v>
      </c>
      <c r="G213" s="357" t="s">
        <v>40</v>
      </c>
      <c r="H213" s="357" t="s">
        <v>40</v>
      </c>
      <c r="I213" s="357" t="s">
        <v>40</v>
      </c>
      <c r="J213" s="357" t="s">
        <v>40</v>
      </c>
      <c r="K213" s="357" t="s">
        <v>40</v>
      </c>
      <c r="L213" s="357" t="s">
        <v>40</v>
      </c>
      <c r="M213" s="357" t="s">
        <v>40</v>
      </c>
      <c r="N213" s="357" t="s">
        <v>40</v>
      </c>
      <c r="O213" s="357" t="s">
        <v>40</v>
      </c>
      <c r="P213" s="357" t="s">
        <v>40</v>
      </c>
      <c r="Q213" s="357" t="s">
        <v>40</v>
      </c>
      <c r="R213" s="357" t="s">
        <v>40</v>
      </c>
      <c r="S213" s="357" t="s">
        <v>40</v>
      </c>
      <c r="T213" s="357" t="s">
        <v>40</v>
      </c>
      <c r="U213" s="354">
        <v>0.17699999999999999</v>
      </c>
      <c r="V213" s="354">
        <v>-0.96399999999999997</v>
      </c>
      <c r="W213" s="354">
        <v>-3.7290000000000001</v>
      </c>
      <c r="X213" s="354">
        <v>-5.7610000000000001</v>
      </c>
    </row>
    <row r="214" spans="1:31" ht="15.95" customHeight="1" x14ac:dyDescent="0.2">
      <c r="A214" s="185"/>
      <c r="B214" s="185"/>
      <c r="C214" s="185"/>
      <c r="D214" s="185"/>
      <c r="E214" s="185"/>
    </row>
    <row r="215" spans="1:31" ht="33.75" x14ac:dyDescent="0.2">
      <c r="A215" s="225" t="s">
        <v>246</v>
      </c>
    </row>
    <row r="216" spans="1:31" ht="33.75" x14ac:dyDescent="0.2">
      <c r="A216" s="225" t="s">
        <v>264</v>
      </c>
    </row>
    <row r="218" spans="1:31" ht="25.5" customHeight="1" x14ac:dyDescent="0.2">
      <c r="A218" s="326" t="s">
        <v>275</v>
      </c>
      <c r="B218" s="126" t="s">
        <v>25</v>
      </c>
      <c r="C218" s="126" t="s">
        <v>26</v>
      </c>
      <c r="D218" s="126" t="s">
        <v>27</v>
      </c>
      <c r="E218" s="126" t="s">
        <v>28</v>
      </c>
      <c r="F218" s="126" t="s">
        <v>29</v>
      </c>
      <c r="G218" s="126" t="s">
        <v>30</v>
      </c>
      <c r="H218" s="126" t="s">
        <v>31</v>
      </c>
      <c r="I218" s="126" t="s">
        <v>32</v>
      </c>
      <c r="J218" s="126" t="s">
        <v>33</v>
      </c>
      <c r="K218" s="126" t="s">
        <v>34</v>
      </c>
      <c r="L218" s="126" t="s">
        <v>35</v>
      </c>
      <c r="M218" s="126" t="s">
        <v>38</v>
      </c>
      <c r="N218" s="126" t="s">
        <v>42</v>
      </c>
      <c r="O218" s="126" t="s">
        <v>44</v>
      </c>
      <c r="P218" s="126" t="s">
        <v>108</v>
      </c>
      <c r="Q218" s="126" t="s">
        <v>140</v>
      </c>
      <c r="R218" s="126" t="s">
        <v>139</v>
      </c>
      <c r="S218" s="126" t="s">
        <v>138</v>
      </c>
      <c r="T218" s="126" t="s">
        <v>137</v>
      </c>
      <c r="U218" s="126" t="s">
        <v>238</v>
      </c>
      <c r="V218" s="126" t="s">
        <v>255</v>
      </c>
      <c r="W218" s="126" t="s">
        <v>257</v>
      </c>
      <c r="X218" s="126" t="s">
        <v>261</v>
      </c>
      <c r="Y218" s="126" t="s">
        <v>273</v>
      </c>
      <c r="Z218" s="126" t="s">
        <v>284</v>
      </c>
      <c r="AA218" s="126" t="s">
        <v>300</v>
      </c>
      <c r="AB218" s="126" t="s">
        <v>305</v>
      </c>
      <c r="AC218" s="126" t="s">
        <v>310</v>
      </c>
      <c r="AD218" s="126" t="s">
        <v>313</v>
      </c>
      <c r="AE218" s="126" t="s">
        <v>332</v>
      </c>
    </row>
    <row r="219" spans="1:31" ht="15.75" customHeight="1" x14ac:dyDescent="0.2">
      <c r="A219" s="20" t="s">
        <v>154</v>
      </c>
      <c r="B219" s="323" t="s">
        <v>40</v>
      </c>
      <c r="C219" s="323" t="s">
        <v>40</v>
      </c>
      <c r="D219" s="323" t="s">
        <v>40</v>
      </c>
      <c r="E219" s="323" t="s">
        <v>40</v>
      </c>
      <c r="F219" s="323" t="s">
        <v>40</v>
      </c>
      <c r="G219" s="323" t="s">
        <v>40</v>
      </c>
      <c r="H219" s="323" t="s">
        <v>40</v>
      </c>
      <c r="I219" s="323" t="s">
        <v>40</v>
      </c>
      <c r="J219" s="323" t="s">
        <v>40</v>
      </c>
      <c r="K219" s="323" t="s">
        <v>40</v>
      </c>
      <c r="L219" s="323" t="s">
        <v>40</v>
      </c>
      <c r="M219" s="323" t="s">
        <v>40</v>
      </c>
      <c r="N219" s="323" t="s">
        <v>40</v>
      </c>
      <c r="O219" s="323" t="s">
        <v>40</v>
      </c>
      <c r="P219" s="323" t="s">
        <v>40</v>
      </c>
      <c r="Q219" s="323" t="s">
        <v>40</v>
      </c>
      <c r="R219" s="323" t="s">
        <v>40</v>
      </c>
      <c r="S219" s="323" t="s">
        <v>40</v>
      </c>
      <c r="T219" s="323" t="s">
        <v>40</v>
      </c>
      <c r="U219" s="323" t="s">
        <v>40</v>
      </c>
      <c r="V219" s="323" t="s">
        <v>40</v>
      </c>
      <c r="W219" s="323" t="s">
        <v>40</v>
      </c>
      <c r="X219" s="323" t="s">
        <v>40</v>
      </c>
      <c r="Y219" s="111">
        <v>2.8450000000000002</v>
      </c>
      <c r="Z219" s="111">
        <v>10.936999999999999</v>
      </c>
      <c r="AA219" s="111">
        <v>18.867999999999999</v>
      </c>
      <c r="AB219" s="111">
        <v>27.864000000000001</v>
      </c>
      <c r="AC219" s="111">
        <v>11.835000000000001</v>
      </c>
      <c r="AD219" s="111">
        <v>24.751999999999999</v>
      </c>
      <c r="AE219" s="111">
        <v>32.845999999999997</v>
      </c>
    </row>
    <row r="220" spans="1:31" ht="15.75" customHeight="1" x14ac:dyDescent="0.2">
      <c r="A220" s="20" t="s">
        <v>153</v>
      </c>
      <c r="B220" s="323" t="s">
        <v>40</v>
      </c>
      <c r="C220" s="323" t="s">
        <v>40</v>
      </c>
      <c r="D220" s="323" t="s">
        <v>40</v>
      </c>
      <c r="E220" s="323" t="s">
        <v>40</v>
      </c>
      <c r="F220" s="323" t="s">
        <v>40</v>
      </c>
      <c r="G220" s="323" t="s">
        <v>40</v>
      </c>
      <c r="H220" s="323" t="s">
        <v>40</v>
      </c>
      <c r="I220" s="323" t="s">
        <v>40</v>
      </c>
      <c r="J220" s="323" t="s">
        <v>40</v>
      </c>
      <c r="K220" s="323" t="s">
        <v>40</v>
      </c>
      <c r="L220" s="323" t="s">
        <v>40</v>
      </c>
      <c r="M220" s="323" t="s">
        <v>40</v>
      </c>
      <c r="N220" s="323" t="s">
        <v>40</v>
      </c>
      <c r="O220" s="323" t="s">
        <v>40</v>
      </c>
      <c r="P220" s="323" t="s">
        <v>40</v>
      </c>
      <c r="Q220" s="323" t="s">
        <v>40</v>
      </c>
      <c r="R220" s="323" t="s">
        <v>40</v>
      </c>
      <c r="S220" s="323" t="s">
        <v>40</v>
      </c>
      <c r="T220" s="323" t="s">
        <v>40</v>
      </c>
      <c r="U220" s="323" t="s">
        <v>40</v>
      </c>
      <c r="V220" s="323" t="s">
        <v>40</v>
      </c>
      <c r="W220" s="323" t="s">
        <v>40</v>
      </c>
      <c r="X220" s="323" t="s">
        <v>40</v>
      </c>
      <c r="Y220" s="111">
        <v>-0.28799999999999998</v>
      </c>
      <c r="Z220" s="111">
        <v>-1.202</v>
      </c>
      <c r="AA220" s="111">
        <v>-1.9139999999999999</v>
      </c>
      <c r="AB220" s="111">
        <v>-2.5939999999999999</v>
      </c>
      <c r="AC220" s="111">
        <v>-1.5820000000000001</v>
      </c>
      <c r="AD220" s="111">
        <v>-4.4139999999999997</v>
      </c>
      <c r="AE220" s="111">
        <v>-5.024</v>
      </c>
    </row>
    <row r="221" spans="1:31" ht="15.75" customHeight="1" x14ac:dyDescent="0.2">
      <c r="A221" s="318" t="s">
        <v>152</v>
      </c>
      <c r="B221" s="323" t="s">
        <v>40</v>
      </c>
      <c r="C221" s="323" t="s">
        <v>40</v>
      </c>
      <c r="D221" s="323" t="s">
        <v>40</v>
      </c>
      <c r="E221" s="323" t="s">
        <v>40</v>
      </c>
      <c r="F221" s="323" t="s">
        <v>40</v>
      </c>
      <c r="G221" s="323" t="s">
        <v>40</v>
      </c>
      <c r="H221" s="323" t="s">
        <v>40</v>
      </c>
      <c r="I221" s="323" t="s">
        <v>40</v>
      </c>
      <c r="J221" s="323" t="s">
        <v>40</v>
      </c>
      <c r="K221" s="323" t="s">
        <v>40</v>
      </c>
      <c r="L221" s="323" t="s">
        <v>40</v>
      </c>
      <c r="M221" s="323" t="s">
        <v>40</v>
      </c>
      <c r="N221" s="323" t="s">
        <v>40</v>
      </c>
      <c r="O221" s="323" t="s">
        <v>40</v>
      </c>
      <c r="P221" s="323" t="s">
        <v>40</v>
      </c>
      <c r="Q221" s="323" t="s">
        <v>40</v>
      </c>
      <c r="R221" s="323" t="s">
        <v>40</v>
      </c>
      <c r="S221" s="323" t="s">
        <v>40</v>
      </c>
      <c r="T221" s="323" t="s">
        <v>40</v>
      </c>
      <c r="U221" s="323" t="s">
        <v>40</v>
      </c>
      <c r="V221" s="323" t="s">
        <v>40</v>
      </c>
      <c r="W221" s="323" t="s">
        <v>40</v>
      </c>
      <c r="X221" s="323" t="s">
        <v>40</v>
      </c>
      <c r="Y221" s="189">
        <v>2.5569999999999999</v>
      </c>
      <c r="Z221" s="189">
        <v>9.7349999999999994</v>
      </c>
      <c r="AA221" s="189">
        <v>16.954000000000001</v>
      </c>
      <c r="AB221" s="189">
        <v>25.27</v>
      </c>
      <c r="AC221" s="189">
        <v>10.253</v>
      </c>
      <c r="AD221" s="189">
        <v>20.338000000000001</v>
      </c>
      <c r="AE221" s="189">
        <v>27.821999999999999</v>
      </c>
    </row>
    <row r="222" spans="1:31" ht="15.75" customHeight="1" x14ac:dyDescent="0.2">
      <c r="A222" s="20" t="s">
        <v>151</v>
      </c>
      <c r="B222" s="323" t="s">
        <v>40</v>
      </c>
      <c r="C222" s="323" t="s">
        <v>40</v>
      </c>
      <c r="D222" s="323" t="s">
        <v>40</v>
      </c>
      <c r="E222" s="323" t="s">
        <v>40</v>
      </c>
      <c r="F222" s="323" t="s">
        <v>40</v>
      </c>
      <c r="G222" s="323" t="s">
        <v>40</v>
      </c>
      <c r="H222" s="323" t="s">
        <v>40</v>
      </c>
      <c r="I222" s="323" t="s">
        <v>40</v>
      </c>
      <c r="J222" s="323" t="s">
        <v>40</v>
      </c>
      <c r="K222" s="323" t="s">
        <v>40</v>
      </c>
      <c r="L222" s="323" t="s">
        <v>40</v>
      </c>
      <c r="M222" s="323" t="s">
        <v>40</v>
      </c>
      <c r="N222" s="323" t="s">
        <v>40</v>
      </c>
      <c r="O222" s="323" t="s">
        <v>40</v>
      </c>
      <c r="P222" s="323" t="s">
        <v>40</v>
      </c>
      <c r="Q222" s="323" t="s">
        <v>40</v>
      </c>
      <c r="R222" s="323" t="s">
        <v>40</v>
      </c>
      <c r="S222" s="323" t="s">
        <v>40</v>
      </c>
      <c r="T222" s="323" t="s">
        <v>40</v>
      </c>
      <c r="U222" s="323" t="s">
        <v>40</v>
      </c>
      <c r="V222" s="323" t="s">
        <v>40</v>
      </c>
      <c r="W222" s="323" t="s">
        <v>40</v>
      </c>
      <c r="X222" s="323" t="s">
        <v>40</v>
      </c>
      <c r="Y222" s="111">
        <v>1.296</v>
      </c>
      <c r="Z222" s="111">
        <v>5.008</v>
      </c>
      <c r="AA222" s="111">
        <v>8.4849999999999994</v>
      </c>
      <c r="AB222" s="111">
        <v>11.763</v>
      </c>
      <c r="AC222" s="111">
        <v>3.1579999999999999</v>
      </c>
      <c r="AD222" s="111">
        <v>6.4749999999999996</v>
      </c>
      <c r="AE222" s="111">
        <v>8.7029999999999994</v>
      </c>
    </row>
    <row r="223" spans="1:31" ht="15.75" customHeight="1" x14ac:dyDescent="0.2">
      <c r="A223" s="20" t="s">
        <v>150</v>
      </c>
      <c r="B223" s="323" t="s">
        <v>40</v>
      </c>
      <c r="C223" s="323" t="s">
        <v>40</v>
      </c>
      <c r="D223" s="323" t="s">
        <v>40</v>
      </c>
      <c r="E223" s="323" t="s">
        <v>40</v>
      </c>
      <c r="F223" s="323" t="s">
        <v>40</v>
      </c>
      <c r="G223" s="323" t="s">
        <v>40</v>
      </c>
      <c r="H223" s="323" t="s">
        <v>40</v>
      </c>
      <c r="I223" s="323" t="s">
        <v>40</v>
      </c>
      <c r="J223" s="323" t="s">
        <v>40</v>
      </c>
      <c r="K223" s="323" t="s">
        <v>40</v>
      </c>
      <c r="L223" s="323" t="s">
        <v>40</v>
      </c>
      <c r="M223" s="323" t="s">
        <v>40</v>
      </c>
      <c r="N223" s="323" t="s">
        <v>40</v>
      </c>
      <c r="O223" s="323" t="s">
        <v>40</v>
      </c>
      <c r="P223" s="323" t="s">
        <v>40</v>
      </c>
      <c r="Q223" s="323" t="s">
        <v>40</v>
      </c>
      <c r="R223" s="323" t="s">
        <v>40</v>
      </c>
      <c r="S223" s="323" t="s">
        <v>40</v>
      </c>
      <c r="T223" s="323" t="s">
        <v>40</v>
      </c>
      <c r="U223" s="323" t="s">
        <v>40</v>
      </c>
      <c r="V223" s="323" t="s">
        <v>40</v>
      </c>
      <c r="W223" s="323" t="s">
        <v>40</v>
      </c>
      <c r="X223" s="323" t="s">
        <v>40</v>
      </c>
      <c r="Y223" s="111">
        <v>-0.22900000000000001</v>
      </c>
      <c r="Z223" s="111">
        <v>-1.06</v>
      </c>
      <c r="AA223" s="111">
        <v>-1.8160000000000001</v>
      </c>
      <c r="AB223" s="111">
        <v>-3.7709999999999999</v>
      </c>
      <c r="AC223" s="111">
        <v>-1.0980000000000001</v>
      </c>
      <c r="AD223" s="111">
        <v>-2.3210000000000002</v>
      </c>
      <c r="AE223" s="111">
        <v>-2.6869999999999998</v>
      </c>
    </row>
    <row r="224" spans="1:31" ht="15.75" customHeight="1" x14ac:dyDescent="0.2">
      <c r="A224" s="319" t="s">
        <v>149</v>
      </c>
      <c r="B224" s="323" t="s">
        <v>40</v>
      </c>
      <c r="C224" s="323" t="s">
        <v>40</v>
      </c>
      <c r="D224" s="323" t="s">
        <v>40</v>
      </c>
      <c r="E224" s="323" t="s">
        <v>40</v>
      </c>
      <c r="F224" s="323" t="s">
        <v>40</v>
      </c>
      <c r="G224" s="323" t="s">
        <v>40</v>
      </c>
      <c r="H224" s="323" t="s">
        <v>40</v>
      </c>
      <c r="I224" s="323" t="s">
        <v>40</v>
      </c>
      <c r="J224" s="323" t="s">
        <v>40</v>
      </c>
      <c r="K224" s="323" t="s">
        <v>40</v>
      </c>
      <c r="L224" s="323" t="s">
        <v>40</v>
      </c>
      <c r="M224" s="323" t="s">
        <v>40</v>
      </c>
      <c r="N224" s="323" t="s">
        <v>40</v>
      </c>
      <c r="O224" s="323" t="s">
        <v>40</v>
      </c>
      <c r="P224" s="323" t="s">
        <v>40</v>
      </c>
      <c r="Q224" s="323" t="s">
        <v>40</v>
      </c>
      <c r="R224" s="323" t="s">
        <v>40</v>
      </c>
      <c r="S224" s="323" t="s">
        <v>40</v>
      </c>
      <c r="T224" s="323" t="s">
        <v>40</v>
      </c>
      <c r="U224" s="323" t="s">
        <v>40</v>
      </c>
      <c r="V224" s="323" t="s">
        <v>40</v>
      </c>
      <c r="W224" s="323" t="s">
        <v>40</v>
      </c>
      <c r="X224" s="323" t="s">
        <v>40</v>
      </c>
      <c r="Y224" s="187">
        <v>1.0669999999999999</v>
      </c>
      <c r="Z224" s="187">
        <v>3.948</v>
      </c>
      <c r="AA224" s="187">
        <v>6.6689999999999996</v>
      </c>
      <c r="AB224" s="187">
        <v>7.992</v>
      </c>
      <c r="AC224" s="187">
        <v>2.06</v>
      </c>
      <c r="AD224" s="187">
        <v>4.1539999999999999</v>
      </c>
      <c r="AE224" s="187">
        <v>6.016</v>
      </c>
    </row>
    <row r="225" spans="1:31" ht="15.75" customHeight="1" x14ac:dyDescent="0.2">
      <c r="A225" s="320" t="s">
        <v>148</v>
      </c>
      <c r="B225" s="323" t="s">
        <v>40</v>
      </c>
      <c r="C225" s="323" t="s">
        <v>40</v>
      </c>
      <c r="D225" s="323" t="s">
        <v>40</v>
      </c>
      <c r="E225" s="323" t="s">
        <v>40</v>
      </c>
      <c r="F225" s="323" t="s">
        <v>40</v>
      </c>
      <c r="G225" s="323" t="s">
        <v>40</v>
      </c>
      <c r="H225" s="323" t="s">
        <v>40</v>
      </c>
      <c r="I225" s="323" t="s">
        <v>40</v>
      </c>
      <c r="J225" s="323" t="s">
        <v>40</v>
      </c>
      <c r="K225" s="323" t="s">
        <v>40</v>
      </c>
      <c r="L225" s="323" t="s">
        <v>40</v>
      </c>
      <c r="M225" s="323" t="s">
        <v>40</v>
      </c>
      <c r="N225" s="323" t="s">
        <v>40</v>
      </c>
      <c r="O225" s="323" t="s">
        <v>40</v>
      </c>
      <c r="P225" s="323" t="s">
        <v>40</v>
      </c>
      <c r="Q225" s="323" t="s">
        <v>40</v>
      </c>
      <c r="R225" s="323" t="s">
        <v>40</v>
      </c>
      <c r="S225" s="323" t="s">
        <v>40</v>
      </c>
      <c r="T225" s="323" t="s">
        <v>40</v>
      </c>
      <c r="U225" s="323" t="s">
        <v>40</v>
      </c>
      <c r="V225" s="323" t="s">
        <v>40</v>
      </c>
      <c r="W225" s="323" t="s">
        <v>40</v>
      </c>
      <c r="X225" s="323" t="s">
        <v>40</v>
      </c>
      <c r="Y225" s="317">
        <v>0</v>
      </c>
      <c r="Z225" s="317">
        <v>0</v>
      </c>
      <c r="AA225" s="317">
        <v>0.03</v>
      </c>
      <c r="AB225" s="317">
        <v>0.03</v>
      </c>
      <c r="AC225" s="317">
        <v>0</v>
      </c>
      <c r="AD225" s="317">
        <v>0</v>
      </c>
      <c r="AE225" s="317">
        <v>0</v>
      </c>
    </row>
    <row r="226" spans="1:31" ht="15.75" customHeight="1" x14ac:dyDescent="0.2">
      <c r="A226" s="205" t="s">
        <v>147</v>
      </c>
      <c r="B226" s="323" t="s">
        <v>40</v>
      </c>
      <c r="C226" s="323" t="s">
        <v>40</v>
      </c>
      <c r="D226" s="323" t="s">
        <v>40</v>
      </c>
      <c r="E226" s="323" t="s">
        <v>40</v>
      </c>
      <c r="F226" s="323" t="s">
        <v>40</v>
      </c>
      <c r="G226" s="323" t="s">
        <v>40</v>
      </c>
      <c r="H226" s="323" t="s">
        <v>40</v>
      </c>
      <c r="I226" s="323" t="s">
        <v>40</v>
      </c>
      <c r="J226" s="323" t="s">
        <v>40</v>
      </c>
      <c r="K226" s="323" t="s">
        <v>40</v>
      </c>
      <c r="L226" s="323" t="s">
        <v>40</v>
      </c>
      <c r="M226" s="323" t="s">
        <v>40</v>
      </c>
      <c r="N226" s="323" t="s">
        <v>40</v>
      </c>
      <c r="O226" s="323" t="s">
        <v>40</v>
      </c>
      <c r="P226" s="323" t="s">
        <v>40</v>
      </c>
      <c r="Q226" s="323" t="s">
        <v>40</v>
      </c>
      <c r="R226" s="323" t="s">
        <v>40</v>
      </c>
      <c r="S226" s="323" t="s">
        <v>40</v>
      </c>
      <c r="T226" s="323" t="s">
        <v>40</v>
      </c>
      <c r="U226" s="323" t="s">
        <v>40</v>
      </c>
      <c r="V226" s="323" t="s">
        <v>40</v>
      </c>
      <c r="W226" s="323" t="s">
        <v>40</v>
      </c>
      <c r="X226" s="323" t="s">
        <v>40</v>
      </c>
      <c r="Y226" s="186">
        <v>0.29099999999999998</v>
      </c>
      <c r="Z226" s="186">
        <v>0.29499999999999998</v>
      </c>
      <c r="AA226" s="186">
        <v>0.376</v>
      </c>
      <c r="AB226" s="186">
        <v>2.6789999999999998</v>
      </c>
      <c r="AC226" s="186">
        <v>1.2999999999999999E-2</v>
      </c>
      <c r="AD226" s="186">
        <v>-0.03</v>
      </c>
      <c r="AE226" s="186">
        <v>-0.43099999999999999</v>
      </c>
    </row>
    <row r="227" spans="1:31" ht="15.75" customHeight="1" x14ac:dyDescent="0.2">
      <c r="A227" s="205" t="s">
        <v>339</v>
      </c>
      <c r="B227" s="323" t="s">
        <v>40</v>
      </c>
      <c r="C227" s="323" t="s">
        <v>40</v>
      </c>
      <c r="D227" s="323" t="s">
        <v>40</v>
      </c>
      <c r="E227" s="323" t="s">
        <v>40</v>
      </c>
      <c r="F227" s="323" t="s">
        <v>40</v>
      </c>
      <c r="G227" s="323" t="s">
        <v>40</v>
      </c>
      <c r="H227" s="323" t="s">
        <v>40</v>
      </c>
      <c r="I227" s="323" t="s">
        <v>40</v>
      </c>
      <c r="J227" s="323" t="s">
        <v>40</v>
      </c>
      <c r="K227" s="323" t="s">
        <v>40</v>
      </c>
      <c r="L227" s="323" t="s">
        <v>40</v>
      </c>
      <c r="M227" s="323" t="s">
        <v>40</v>
      </c>
      <c r="N227" s="323" t="s">
        <v>40</v>
      </c>
      <c r="O227" s="323" t="s">
        <v>40</v>
      </c>
      <c r="P227" s="323" t="s">
        <v>40</v>
      </c>
      <c r="Q227" s="323" t="s">
        <v>40</v>
      </c>
      <c r="R227" s="323" t="s">
        <v>40</v>
      </c>
      <c r="S227" s="323" t="s">
        <v>40</v>
      </c>
      <c r="T227" s="323" t="s">
        <v>40</v>
      </c>
      <c r="U227" s="323" t="s">
        <v>40</v>
      </c>
      <c r="V227" s="323" t="s">
        <v>40</v>
      </c>
      <c r="W227" s="323" t="s">
        <v>40</v>
      </c>
      <c r="X227" s="323" t="s">
        <v>40</v>
      </c>
      <c r="Y227" s="186">
        <v>-0.02</v>
      </c>
      <c r="Z227" s="186">
        <v>4.1000000000000002E-2</v>
      </c>
      <c r="AA227" s="186">
        <v>-5.0999999999999997E-2</v>
      </c>
      <c r="AB227" s="186">
        <v>-0.248</v>
      </c>
      <c r="AC227" s="186">
        <v>-1.7609999999999999</v>
      </c>
      <c r="AD227" s="186">
        <v>-1.1259999999999999</v>
      </c>
      <c r="AE227" s="186">
        <v>-0.36</v>
      </c>
    </row>
    <row r="228" spans="1:31" ht="15.75" customHeight="1" x14ac:dyDescent="0.2">
      <c r="A228" s="321" t="s">
        <v>340</v>
      </c>
      <c r="B228" s="324" t="s">
        <v>40</v>
      </c>
      <c r="C228" s="324" t="s">
        <v>40</v>
      </c>
      <c r="D228" s="324" t="s">
        <v>40</v>
      </c>
      <c r="E228" s="324" t="s">
        <v>40</v>
      </c>
      <c r="F228" s="324" t="s">
        <v>40</v>
      </c>
      <c r="G228" s="324" t="s">
        <v>40</v>
      </c>
      <c r="H228" s="324" t="s">
        <v>40</v>
      </c>
      <c r="I228" s="324" t="s">
        <v>40</v>
      </c>
      <c r="J228" s="324" t="s">
        <v>40</v>
      </c>
      <c r="K228" s="324" t="s">
        <v>40</v>
      </c>
      <c r="L228" s="324" t="s">
        <v>40</v>
      </c>
      <c r="M228" s="324" t="s">
        <v>40</v>
      </c>
      <c r="N228" s="324" t="s">
        <v>40</v>
      </c>
      <c r="O228" s="324" t="s">
        <v>40</v>
      </c>
      <c r="P228" s="324" t="s">
        <v>40</v>
      </c>
      <c r="Q228" s="324" t="s">
        <v>40</v>
      </c>
      <c r="R228" s="324" t="s">
        <v>40</v>
      </c>
      <c r="S228" s="324" t="s">
        <v>40</v>
      </c>
      <c r="T228" s="324" t="s">
        <v>40</v>
      </c>
      <c r="U228" s="324" t="s">
        <v>40</v>
      </c>
      <c r="V228" s="324" t="s">
        <v>40</v>
      </c>
      <c r="W228" s="324" t="s">
        <v>40</v>
      </c>
      <c r="X228" s="324" t="s">
        <v>40</v>
      </c>
      <c r="Y228" s="188">
        <v>3.895</v>
      </c>
      <c r="Z228" s="188">
        <v>14.019</v>
      </c>
      <c r="AA228" s="188">
        <v>23.978000000000002</v>
      </c>
      <c r="AB228" s="188">
        <v>35.722999999999999</v>
      </c>
      <c r="AC228" s="188">
        <v>10.565</v>
      </c>
      <c r="AD228" s="188">
        <v>23.335999999999999</v>
      </c>
      <c r="AE228" s="188">
        <v>33.046999999999997</v>
      </c>
    </row>
    <row r="229" spans="1:31" ht="15.75" customHeight="1" x14ac:dyDescent="0.2">
      <c r="A229" s="20" t="s">
        <v>220</v>
      </c>
      <c r="B229" s="323" t="s">
        <v>40</v>
      </c>
      <c r="C229" s="323" t="s">
        <v>40</v>
      </c>
      <c r="D229" s="323" t="s">
        <v>40</v>
      </c>
      <c r="E229" s="323" t="s">
        <v>40</v>
      </c>
      <c r="F229" s="323" t="s">
        <v>40</v>
      </c>
      <c r="G229" s="323" t="s">
        <v>40</v>
      </c>
      <c r="H229" s="323" t="s">
        <v>40</v>
      </c>
      <c r="I229" s="323" t="s">
        <v>40</v>
      </c>
      <c r="J229" s="323" t="s">
        <v>40</v>
      </c>
      <c r="K229" s="323" t="s">
        <v>40</v>
      </c>
      <c r="L229" s="323" t="s">
        <v>40</v>
      </c>
      <c r="M229" s="323" t="s">
        <v>40</v>
      </c>
      <c r="N229" s="323" t="s">
        <v>40</v>
      </c>
      <c r="O229" s="323" t="s">
        <v>40</v>
      </c>
      <c r="P229" s="323" t="s">
        <v>40</v>
      </c>
      <c r="Q229" s="323" t="s">
        <v>40</v>
      </c>
      <c r="R229" s="323" t="s">
        <v>40</v>
      </c>
      <c r="S229" s="323" t="s">
        <v>40</v>
      </c>
      <c r="T229" s="323" t="s">
        <v>40</v>
      </c>
      <c r="U229" s="323" t="s">
        <v>40</v>
      </c>
      <c r="V229" s="323" t="s">
        <v>40</v>
      </c>
      <c r="W229" s="323" t="s">
        <v>40</v>
      </c>
      <c r="X229" s="323" t="s">
        <v>40</v>
      </c>
      <c r="Y229" s="111">
        <v>-1.4259999999999999</v>
      </c>
      <c r="Z229" s="111">
        <v>-6.0960000000000001</v>
      </c>
      <c r="AA229" s="111">
        <v>-10.254</v>
      </c>
      <c r="AB229" s="111">
        <v>-14.182</v>
      </c>
      <c r="AC229" s="111">
        <v>-3.04</v>
      </c>
      <c r="AD229" s="111">
        <v>-7.3029999999999999</v>
      </c>
      <c r="AE229" s="111">
        <v>-10.038</v>
      </c>
    </row>
    <row r="230" spans="1:31" ht="15.75" customHeight="1" x14ac:dyDescent="0.2">
      <c r="A230" s="20" t="s">
        <v>219</v>
      </c>
      <c r="B230" s="323" t="s">
        <v>40</v>
      </c>
      <c r="C230" s="323" t="s">
        <v>40</v>
      </c>
      <c r="D230" s="323" t="s">
        <v>40</v>
      </c>
      <c r="E230" s="323" t="s">
        <v>40</v>
      </c>
      <c r="F230" s="323" t="s">
        <v>40</v>
      </c>
      <c r="G230" s="323" t="s">
        <v>40</v>
      </c>
      <c r="H230" s="323" t="s">
        <v>40</v>
      </c>
      <c r="I230" s="323" t="s">
        <v>40</v>
      </c>
      <c r="J230" s="323" t="s">
        <v>40</v>
      </c>
      <c r="K230" s="323" t="s">
        <v>40</v>
      </c>
      <c r="L230" s="323" t="s">
        <v>40</v>
      </c>
      <c r="M230" s="323" t="s">
        <v>40</v>
      </c>
      <c r="N230" s="323" t="s">
        <v>40</v>
      </c>
      <c r="O230" s="323" t="s">
        <v>40</v>
      </c>
      <c r="P230" s="323" t="s">
        <v>40</v>
      </c>
      <c r="Q230" s="323" t="s">
        <v>40</v>
      </c>
      <c r="R230" s="323" t="s">
        <v>40</v>
      </c>
      <c r="S230" s="323" t="s">
        <v>40</v>
      </c>
      <c r="T230" s="323" t="s">
        <v>40</v>
      </c>
      <c r="U230" s="323" t="s">
        <v>40</v>
      </c>
      <c r="V230" s="323" t="s">
        <v>40</v>
      </c>
      <c r="W230" s="323" t="s">
        <v>40</v>
      </c>
      <c r="X230" s="323" t="s">
        <v>40</v>
      </c>
      <c r="Y230" s="111">
        <v>-0.88600000000000001</v>
      </c>
      <c r="Z230" s="111">
        <v>-3.532</v>
      </c>
      <c r="AA230" s="111">
        <v>-6.0259999999999998</v>
      </c>
      <c r="AB230" s="111">
        <v>-6.93</v>
      </c>
      <c r="AC230" s="111">
        <v>-2.8719999999999999</v>
      </c>
      <c r="AD230" s="111">
        <v>-5.2110000000000003</v>
      </c>
      <c r="AE230" s="111">
        <v>-5.6020000000000003</v>
      </c>
    </row>
    <row r="231" spans="1:31" ht="15.75" customHeight="1" x14ac:dyDescent="0.2">
      <c r="A231" s="20" t="s">
        <v>146</v>
      </c>
      <c r="B231" s="323" t="s">
        <v>40</v>
      </c>
      <c r="C231" s="323" t="s">
        <v>40</v>
      </c>
      <c r="D231" s="323" t="s">
        <v>40</v>
      </c>
      <c r="E231" s="323" t="s">
        <v>40</v>
      </c>
      <c r="F231" s="323" t="s">
        <v>40</v>
      </c>
      <c r="G231" s="323" t="s">
        <v>40</v>
      </c>
      <c r="H231" s="323" t="s">
        <v>40</v>
      </c>
      <c r="I231" s="323" t="s">
        <v>40</v>
      </c>
      <c r="J231" s="323" t="s">
        <v>40</v>
      </c>
      <c r="K231" s="323" t="s">
        <v>40</v>
      </c>
      <c r="L231" s="323" t="s">
        <v>40</v>
      </c>
      <c r="M231" s="323" t="s">
        <v>40</v>
      </c>
      <c r="N231" s="323" t="s">
        <v>40</v>
      </c>
      <c r="O231" s="323" t="s">
        <v>40</v>
      </c>
      <c r="P231" s="323" t="s">
        <v>40</v>
      </c>
      <c r="Q231" s="323" t="s">
        <v>40</v>
      </c>
      <c r="R231" s="323" t="s">
        <v>40</v>
      </c>
      <c r="S231" s="323" t="s">
        <v>40</v>
      </c>
      <c r="T231" s="323" t="s">
        <v>40</v>
      </c>
      <c r="U231" s="323" t="s">
        <v>40</v>
      </c>
      <c r="V231" s="323" t="s">
        <v>40</v>
      </c>
      <c r="W231" s="323" t="s">
        <v>40</v>
      </c>
      <c r="X231" s="323" t="s">
        <v>40</v>
      </c>
      <c r="Y231" s="111">
        <v>-0.186</v>
      </c>
      <c r="Z231" s="111">
        <v>-0.73899999999999999</v>
      </c>
      <c r="AA231" s="111">
        <v>-1.302</v>
      </c>
      <c r="AB231" s="111">
        <v>-1.8640000000000001</v>
      </c>
      <c r="AC231" s="111">
        <v>-0.47599999999999998</v>
      </c>
      <c r="AD231" s="111">
        <v>-0.94</v>
      </c>
      <c r="AE231" s="111">
        <v>-1.171</v>
      </c>
    </row>
    <row r="232" spans="1:31" ht="15.75" customHeight="1" x14ac:dyDescent="0.2">
      <c r="A232" s="321" t="s">
        <v>341</v>
      </c>
      <c r="B232" s="324" t="s">
        <v>40</v>
      </c>
      <c r="C232" s="324" t="s">
        <v>40</v>
      </c>
      <c r="D232" s="324" t="s">
        <v>40</v>
      </c>
      <c r="E232" s="324" t="s">
        <v>40</v>
      </c>
      <c r="F232" s="324" t="s">
        <v>40</v>
      </c>
      <c r="G232" s="324" t="s">
        <v>40</v>
      </c>
      <c r="H232" s="324" t="s">
        <v>40</v>
      </c>
      <c r="I232" s="324" t="s">
        <v>40</v>
      </c>
      <c r="J232" s="324" t="s">
        <v>40</v>
      </c>
      <c r="K232" s="324" t="s">
        <v>40</v>
      </c>
      <c r="L232" s="324" t="s">
        <v>40</v>
      </c>
      <c r="M232" s="324" t="s">
        <v>40</v>
      </c>
      <c r="N232" s="324" t="s">
        <v>40</v>
      </c>
      <c r="O232" s="324" t="s">
        <v>40</v>
      </c>
      <c r="P232" s="324" t="s">
        <v>40</v>
      </c>
      <c r="Q232" s="324" t="s">
        <v>40</v>
      </c>
      <c r="R232" s="324" t="s">
        <v>40</v>
      </c>
      <c r="S232" s="324" t="s">
        <v>40</v>
      </c>
      <c r="T232" s="324" t="s">
        <v>40</v>
      </c>
      <c r="U232" s="324" t="s">
        <v>40</v>
      </c>
      <c r="V232" s="324" t="s">
        <v>40</v>
      </c>
      <c r="W232" s="324" t="s">
        <v>40</v>
      </c>
      <c r="X232" s="324" t="s">
        <v>40</v>
      </c>
      <c r="Y232" s="188">
        <v>-2.4980000000000002</v>
      </c>
      <c r="Z232" s="188">
        <v>-10.367000000000001</v>
      </c>
      <c r="AA232" s="188">
        <v>-17.582000000000001</v>
      </c>
      <c r="AB232" s="188">
        <v>-22.975999999999999</v>
      </c>
      <c r="AC232" s="188">
        <v>-6.3879999999999999</v>
      </c>
      <c r="AD232" s="188">
        <v>-13.454000000000001</v>
      </c>
      <c r="AE232" s="188">
        <v>-16.811</v>
      </c>
    </row>
    <row r="233" spans="1:31" ht="15.75" customHeight="1" x14ac:dyDescent="0.2">
      <c r="A233" s="322" t="s">
        <v>342</v>
      </c>
      <c r="B233" s="325" t="s">
        <v>40</v>
      </c>
      <c r="C233" s="325" t="s">
        <v>40</v>
      </c>
      <c r="D233" s="325" t="s">
        <v>40</v>
      </c>
      <c r="E233" s="325" t="s">
        <v>40</v>
      </c>
      <c r="F233" s="325" t="s">
        <v>40</v>
      </c>
      <c r="G233" s="325" t="s">
        <v>40</v>
      </c>
      <c r="H233" s="325" t="s">
        <v>40</v>
      </c>
      <c r="I233" s="325" t="s">
        <v>40</v>
      </c>
      <c r="J233" s="325" t="s">
        <v>40</v>
      </c>
      <c r="K233" s="325" t="s">
        <v>40</v>
      </c>
      <c r="L233" s="325" t="s">
        <v>40</v>
      </c>
      <c r="M233" s="325" t="s">
        <v>40</v>
      </c>
      <c r="N233" s="325" t="s">
        <v>40</v>
      </c>
      <c r="O233" s="325" t="s">
        <v>40</v>
      </c>
      <c r="P233" s="325" t="s">
        <v>40</v>
      </c>
      <c r="Q233" s="325" t="s">
        <v>40</v>
      </c>
      <c r="R233" s="325" t="s">
        <v>40</v>
      </c>
      <c r="S233" s="325" t="s">
        <v>40</v>
      </c>
      <c r="T233" s="325" t="s">
        <v>40</v>
      </c>
      <c r="U233" s="325" t="s">
        <v>40</v>
      </c>
      <c r="V233" s="325" t="s">
        <v>40</v>
      </c>
      <c r="W233" s="325" t="s">
        <v>40</v>
      </c>
      <c r="X233" s="325" t="s">
        <v>40</v>
      </c>
      <c r="Y233" s="133">
        <v>1.397</v>
      </c>
      <c r="Z233" s="133">
        <v>3.6520000000000001</v>
      </c>
      <c r="AA233" s="133">
        <v>6.3959999999999999</v>
      </c>
      <c r="AB233" s="133">
        <v>12.747</v>
      </c>
      <c r="AC233" s="133">
        <v>4.1769999999999996</v>
      </c>
      <c r="AD233" s="133">
        <v>9.8819999999999997</v>
      </c>
      <c r="AE233" s="133">
        <v>16.236000000000001</v>
      </c>
    </row>
    <row r="234" spans="1:31" ht="15.75" customHeight="1" x14ac:dyDescent="0.2">
      <c r="A234" s="20" t="s">
        <v>145</v>
      </c>
      <c r="B234" s="323" t="s">
        <v>40</v>
      </c>
      <c r="C234" s="323" t="s">
        <v>40</v>
      </c>
      <c r="D234" s="323" t="s">
        <v>40</v>
      </c>
      <c r="E234" s="323" t="s">
        <v>40</v>
      </c>
      <c r="F234" s="323" t="s">
        <v>40</v>
      </c>
      <c r="G234" s="323" t="s">
        <v>40</v>
      </c>
      <c r="H234" s="323" t="s">
        <v>40</v>
      </c>
      <c r="I234" s="323" t="s">
        <v>40</v>
      </c>
      <c r="J234" s="323" t="s">
        <v>40</v>
      </c>
      <c r="K234" s="323" t="s">
        <v>40</v>
      </c>
      <c r="L234" s="323" t="s">
        <v>40</v>
      </c>
      <c r="M234" s="323" t="s">
        <v>40</v>
      </c>
      <c r="N234" s="323" t="s">
        <v>40</v>
      </c>
      <c r="O234" s="323" t="s">
        <v>40</v>
      </c>
      <c r="P234" s="323" t="s">
        <v>40</v>
      </c>
      <c r="Q234" s="323" t="s">
        <v>40</v>
      </c>
      <c r="R234" s="323" t="s">
        <v>40</v>
      </c>
      <c r="S234" s="323" t="s">
        <v>40</v>
      </c>
      <c r="T234" s="323" t="s">
        <v>40</v>
      </c>
      <c r="U234" s="323" t="s">
        <v>40</v>
      </c>
      <c r="V234" s="323" t="s">
        <v>40</v>
      </c>
      <c r="W234" s="323" t="s">
        <v>40</v>
      </c>
      <c r="X234" s="323" t="s">
        <v>40</v>
      </c>
      <c r="Y234" s="111">
        <v>-9.2690000000000001</v>
      </c>
      <c r="Z234" s="111">
        <v>-5.8460000000000001</v>
      </c>
      <c r="AA234" s="111">
        <v>5.117</v>
      </c>
      <c r="AB234" s="111">
        <v>-1.5529999999999999</v>
      </c>
      <c r="AC234" s="111">
        <v>1.9039999999999999</v>
      </c>
      <c r="AD234" s="111">
        <v>4.4009999999999998</v>
      </c>
      <c r="AE234" s="111">
        <v>6.07</v>
      </c>
    </row>
    <row r="235" spans="1:31" ht="15.75" customHeight="1" x14ac:dyDescent="0.2">
      <c r="A235" s="20" t="s">
        <v>144</v>
      </c>
      <c r="B235" s="323" t="s">
        <v>40</v>
      </c>
      <c r="C235" s="323" t="s">
        <v>40</v>
      </c>
      <c r="D235" s="323" t="s">
        <v>40</v>
      </c>
      <c r="E235" s="323" t="s">
        <v>40</v>
      </c>
      <c r="F235" s="323" t="s">
        <v>40</v>
      </c>
      <c r="G235" s="323" t="s">
        <v>40</v>
      </c>
      <c r="H235" s="323" t="s">
        <v>40</v>
      </c>
      <c r="I235" s="323" t="s">
        <v>40</v>
      </c>
      <c r="J235" s="323" t="s">
        <v>40</v>
      </c>
      <c r="K235" s="323" t="s">
        <v>40</v>
      </c>
      <c r="L235" s="323" t="s">
        <v>40</v>
      </c>
      <c r="M235" s="323" t="s">
        <v>40</v>
      </c>
      <c r="N235" s="323" t="s">
        <v>40</v>
      </c>
      <c r="O235" s="323" t="s">
        <v>40</v>
      </c>
      <c r="P235" s="323" t="s">
        <v>40</v>
      </c>
      <c r="Q235" s="323" t="s">
        <v>40</v>
      </c>
      <c r="R235" s="323" t="s">
        <v>40</v>
      </c>
      <c r="S235" s="323" t="s">
        <v>40</v>
      </c>
      <c r="T235" s="323" t="s">
        <v>40</v>
      </c>
      <c r="U235" s="323" t="s">
        <v>40</v>
      </c>
      <c r="V235" s="323" t="s">
        <v>40</v>
      </c>
      <c r="W235" s="323" t="s">
        <v>40</v>
      </c>
      <c r="X235" s="323" t="s">
        <v>40</v>
      </c>
      <c r="Y235" s="111">
        <v>0</v>
      </c>
      <c r="Z235" s="111">
        <v>-5.0000000000000001E-3</v>
      </c>
      <c r="AA235" s="111">
        <v>-4.0000000000000001E-3</v>
      </c>
      <c r="AB235" s="111">
        <v>2.4780000000000002</v>
      </c>
      <c r="AC235" s="111">
        <v>1.7470000000000001</v>
      </c>
      <c r="AD235" s="111">
        <v>-5.0970000000000004</v>
      </c>
      <c r="AE235" s="111">
        <v>-5.5590000000000002</v>
      </c>
    </row>
    <row r="236" spans="1:31" ht="15.75" customHeight="1" x14ac:dyDescent="0.2">
      <c r="A236" s="322" t="s">
        <v>344</v>
      </c>
      <c r="B236" s="325" t="s">
        <v>40</v>
      </c>
      <c r="C236" s="325" t="s">
        <v>40</v>
      </c>
      <c r="D236" s="325" t="s">
        <v>40</v>
      </c>
      <c r="E236" s="325" t="s">
        <v>40</v>
      </c>
      <c r="F236" s="325" t="s">
        <v>40</v>
      </c>
      <c r="G236" s="325" t="s">
        <v>40</v>
      </c>
      <c r="H236" s="325" t="s">
        <v>40</v>
      </c>
      <c r="I236" s="325" t="s">
        <v>40</v>
      </c>
      <c r="J236" s="325" t="s">
        <v>40</v>
      </c>
      <c r="K236" s="325" t="s">
        <v>40</v>
      </c>
      <c r="L236" s="325" t="s">
        <v>40</v>
      </c>
      <c r="M236" s="325" t="s">
        <v>40</v>
      </c>
      <c r="N236" s="325" t="s">
        <v>40</v>
      </c>
      <c r="O236" s="325" t="s">
        <v>40</v>
      </c>
      <c r="P236" s="325" t="s">
        <v>40</v>
      </c>
      <c r="Q236" s="325" t="s">
        <v>40</v>
      </c>
      <c r="R236" s="325" t="s">
        <v>40</v>
      </c>
      <c r="S236" s="325" t="s">
        <v>40</v>
      </c>
      <c r="T236" s="325" t="s">
        <v>40</v>
      </c>
      <c r="U236" s="325" t="s">
        <v>40</v>
      </c>
      <c r="V236" s="325" t="s">
        <v>40</v>
      </c>
      <c r="W236" s="325" t="s">
        <v>40</v>
      </c>
      <c r="X236" s="325" t="s">
        <v>40</v>
      </c>
      <c r="Y236" s="133">
        <v>-7.8719999999999999</v>
      </c>
      <c r="Z236" s="133">
        <v>-2.1989999999999998</v>
      </c>
      <c r="AA236" s="133">
        <v>11.509</v>
      </c>
      <c r="AB236" s="133">
        <v>13.672000000000001</v>
      </c>
      <c r="AC236" s="133">
        <v>7.8280000000000003</v>
      </c>
      <c r="AD236" s="133">
        <v>9.1859999999999999</v>
      </c>
      <c r="AE236" s="133">
        <v>16.747</v>
      </c>
    </row>
    <row r="237" spans="1:31" ht="15.75" customHeight="1" x14ac:dyDescent="0.2">
      <c r="A237" s="20" t="s">
        <v>345</v>
      </c>
      <c r="B237" s="323" t="s">
        <v>40</v>
      </c>
      <c r="C237" s="323" t="s">
        <v>40</v>
      </c>
      <c r="D237" s="323" t="s">
        <v>40</v>
      </c>
      <c r="E237" s="323" t="s">
        <v>40</v>
      </c>
      <c r="F237" s="323" t="s">
        <v>40</v>
      </c>
      <c r="G237" s="323" t="s">
        <v>40</v>
      </c>
      <c r="H237" s="323" t="s">
        <v>40</v>
      </c>
      <c r="I237" s="323" t="s">
        <v>40</v>
      </c>
      <c r="J237" s="323" t="s">
        <v>40</v>
      </c>
      <c r="K237" s="323" t="s">
        <v>40</v>
      </c>
      <c r="L237" s="323" t="s">
        <v>40</v>
      </c>
      <c r="M237" s="323" t="s">
        <v>40</v>
      </c>
      <c r="N237" s="323" t="s">
        <v>40</v>
      </c>
      <c r="O237" s="323" t="s">
        <v>40</v>
      </c>
      <c r="P237" s="323" t="s">
        <v>40</v>
      </c>
      <c r="Q237" s="323" t="s">
        <v>40</v>
      </c>
      <c r="R237" s="323" t="s">
        <v>40</v>
      </c>
      <c r="S237" s="323" t="s">
        <v>40</v>
      </c>
      <c r="T237" s="323" t="s">
        <v>40</v>
      </c>
      <c r="U237" s="323" t="s">
        <v>40</v>
      </c>
      <c r="V237" s="323" t="s">
        <v>40</v>
      </c>
      <c r="W237" s="323" t="s">
        <v>40</v>
      </c>
      <c r="X237" s="323" t="s">
        <v>40</v>
      </c>
      <c r="Y237" s="111">
        <v>-0.35799999999999998</v>
      </c>
      <c r="Z237" s="111">
        <v>-1.27</v>
      </c>
      <c r="AA237" s="111">
        <v>-2.2370000000000001</v>
      </c>
      <c r="AB237" s="111">
        <v>-2.5870000000000002</v>
      </c>
      <c r="AC237" s="111">
        <v>-1.617</v>
      </c>
      <c r="AD237" s="111">
        <v>-1.873</v>
      </c>
      <c r="AE237" s="111">
        <v>-3.3580000000000001</v>
      </c>
    </row>
    <row r="238" spans="1:31" s="117" customFormat="1" ht="15.75" customHeight="1" x14ac:dyDescent="0.2">
      <c r="A238" s="356" t="s">
        <v>352</v>
      </c>
      <c r="B238" s="357" t="s">
        <v>40</v>
      </c>
      <c r="C238" s="357" t="s">
        <v>40</v>
      </c>
      <c r="D238" s="357" t="s">
        <v>40</v>
      </c>
      <c r="E238" s="357" t="s">
        <v>40</v>
      </c>
      <c r="F238" s="357" t="s">
        <v>40</v>
      </c>
      <c r="G238" s="357" t="s">
        <v>40</v>
      </c>
      <c r="H238" s="357" t="s">
        <v>40</v>
      </c>
      <c r="I238" s="357" t="s">
        <v>40</v>
      </c>
      <c r="J238" s="357" t="s">
        <v>40</v>
      </c>
      <c r="K238" s="357" t="s">
        <v>40</v>
      </c>
      <c r="L238" s="357" t="s">
        <v>40</v>
      </c>
      <c r="M238" s="357" t="s">
        <v>40</v>
      </c>
      <c r="N238" s="357" t="s">
        <v>40</v>
      </c>
      <c r="O238" s="357" t="s">
        <v>40</v>
      </c>
      <c r="P238" s="357" t="s">
        <v>40</v>
      </c>
      <c r="Q238" s="357" t="s">
        <v>40</v>
      </c>
      <c r="R238" s="357" t="s">
        <v>40</v>
      </c>
      <c r="S238" s="357" t="s">
        <v>40</v>
      </c>
      <c r="T238" s="357" t="s">
        <v>40</v>
      </c>
      <c r="U238" s="357" t="s">
        <v>40</v>
      </c>
      <c r="V238" s="357" t="s">
        <v>40</v>
      </c>
      <c r="W238" s="357" t="s">
        <v>40</v>
      </c>
      <c r="X238" s="357" t="s">
        <v>40</v>
      </c>
      <c r="Y238" s="354">
        <v>-8.23</v>
      </c>
      <c r="Z238" s="354">
        <v>-3.4689999999999999</v>
      </c>
      <c r="AA238" s="354">
        <v>9.2720000000000002</v>
      </c>
      <c r="AB238" s="354">
        <v>11.085000000000001</v>
      </c>
      <c r="AC238" s="354">
        <v>6.2110000000000003</v>
      </c>
      <c r="AD238" s="354">
        <v>7.3129999999999997</v>
      </c>
      <c r="AE238" s="354">
        <v>13.388999999999999</v>
      </c>
    </row>
    <row r="239" spans="1:31" ht="15.95" customHeight="1" x14ac:dyDescent="0.2">
      <c r="A239" s="185"/>
      <c r="B239" s="185"/>
      <c r="C239" s="185"/>
      <c r="D239" s="185"/>
      <c r="E239" s="185"/>
      <c r="Y239" s="185"/>
      <c r="Z239" s="185"/>
      <c r="AA239" s="185"/>
      <c r="AB239" s="185"/>
      <c r="AC239" s="185"/>
      <c r="AD239" s="185"/>
      <c r="AE239" s="185"/>
    </row>
    <row r="240" spans="1:31" ht="33.75" x14ac:dyDescent="0.2">
      <c r="A240" s="225" t="s">
        <v>276</v>
      </c>
    </row>
    <row r="241" spans="1:1" ht="33.75" x14ac:dyDescent="0.2">
      <c r="A241" s="225" t="s">
        <v>359</v>
      </c>
    </row>
  </sheetData>
  <pageMargins left="0.70866141732283472" right="0.70866141732283472" top="0.74803149606299213" bottom="0.74803149606299213" header="0.31496062992125984" footer="0.31496062992125984"/>
  <pageSetup paperSize="9" scale="38" fitToWidth="2" orientation="landscape" r:id="rId1"/>
  <rowBreaks count="3" manualBreakCount="3">
    <brk id="69" max="29" man="1"/>
    <brk id="139" max="29" man="1"/>
    <brk id="213" max="2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D01BD-0759-4031-8706-A9D30B5E823D}">
  <dimension ref="A1:GU380"/>
  <sheetViews>
    <sheetView showGridLines="0" zoomScale="70" zoomScaleNormal="70" zoomScaleSheetLayoutView="89" workbookViewId="0">
      <pane xSplit="1" ySplit="1" topLeftCell="B2" activePane="bottomRight" state="frozen"/>
      <selection pane="topRight" activeCell="B1" sqref="B1"/>
      <selection pane="bottomLeft" activeCell="A2" sqref="A2"/>
      <selection pane="bottomRight" activeCell="AP1" sqref="AP1:AP1048576"/>
    </sheetView>
  </sheetViews>
  <sheetFormatPr defaultColWidth="25" defaultRowHeight="11.25" x14ac:dyDescent="0.2"/>
  <cols>
    <col min="1" max="1" width="44.42578125" style="260" bestFit="1" customWidth="1"/>
    <col min="2" max="4" width="12" style="260" hidden="1" customWidth="1"/>
    <col min="5" max="5" width="12.28515625" style="260" hidden="1" customWidth="1"/>
    <col min="6" max="23" width="12" style="260" hidden="1" customWidth="1"/>
    <col min="24" max="24" width="12.7109375" style="260" hidden="1" customWidth="1"/>
    <col min="25" max="25" width="12" style="260" hidden="1" customWidth="1"/>
    <col min="26" max="58" width="12" style="260" customWidth="1"/>
    <col min="59" max="59" width="2.42578125" style="152" customWidth="1"/>
    <col min="60" max="60" width="38.42578125" style="260" bestFit="1" customWidth="1"/>
    <col min="61" max="87" width="12" style="260" customWidth="1"/>
    <col min="88" max="88" width="3.85546875" style="152" customWidth="1"/>
    <col min="89" max="89" width="38" style="260" bestFit="1" customWidth="1"/>
    <col min="90" max="114" width="12" style="260" customWidth="1"/>
    <col min="115" max="115" width="3" style="152" customWidth="1"/>
    <col min="116" max="116" width="41.140625" style="260" customWidth="1"/>
    <col min="117" max="138" width="12" style="260" customWidth="1"/>
    <col min="139" max="143" width="12.28515625" style="260" customWidth="1"/>
    <col min="144" max="144" width="4.85546875" style="152" customWidth="1"/>
    <col min="145" max="145" width="41.42578125" style="260" customWidth="1"/>
    <col min="146" max="172" width="12" style="260" customWidth="1"/>
    <col min="173" max="173" width="4.85546875" style="152" customWidth="1"/>
    <col min="174" max="174" width="41.42578125" style="260" customWidth="1"/>
    <col min="175" max="179" width="12" style="152" customWidth="1"/>
    <col min="180" max="182" width="13.140625" style="152" customWidth="1"/>
    <col min="183" max="183" width="4.85546875" style="152" customWidth="1"/>
    <col min="184" max="184" width="41.42578125" style="260" customWidth="1"/>
    <col min="185" max="187" width="12" style="152" customWidth="1"/>
    <col min="188" max="188" width="12.85546875" style="152" customWidth="1"/>
    <col min="189" max="189" width="4.85546875" style="152" customWidth="1"/>
    <col min="190" max="190" width="41.42578125" style="260" customWidth="1"/>
    <col min="191" max="193" width="12" style="152" customWidth="1"/>
    <col min="194" max="194" width="12.5703125" style="152" customWidth="1"/>
    <col min="195" max="195" width="4.85546875" style="152" customWidth="1"/>
    <col min="196" max="196" width="41.42578125" style="260" customWidth="1"/>
    <col min="197" max="200" width="12" style="152" customWidth="1"/>
    <col min="201" max="203" width="25" style="152"/>
    <col min="204" max="16384" width="25" style="260"/>
  </cols>
  <sheetData>
    <row r="1" spans="1:144" s="152" customFormat="1" ht="38.25" customHeight="1" x14ac:dyDescent="0.2">
      <c r="A1" s="130" t="s">
        <v>237</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row>
    <row r="2" spans="1:144" x14ac:dyDescent="0.2">
      <c r="A2" s="5"/>
      <c r="B2" s="5"/>
      <c r="C2" s="255"/>
      <c r="D2" s="255"/>
      <c r="E2" s="255"/>
      <c r="F2" s="255"/>
      <c r="G2" s="255"/>
      <c r="H2" s="255"/>
      <c r="I2" s="255"/>
      <c r="J2" s="255"/>
      <c r="K2" s="255"/>
      <c r="L2" s="255"/>
      <c r="M2" s="255"/>
      <c r="N2" s="255"/>
      <c r="O2" s="255"/>
      <c r="P2" s="255"/>
      <c r="Q2" s="255"/>
      <c r="R2" s="255"/>
      <c r="S2" s="255"/>
      <c r="T2" s="255"/>
      <c r="U2" s="255"/>
      <c r="V2" s="255"/>
      <c r="W2" s="255"/>
      <c r="X2" s="255"/>
      <c r="Y2" s="255"/>
      <c r="Z2" s="255"/>
      <c r="AA2" s="255"/>
      <c r="AB2" s="255"/>
      <c r="AC2" s="255"/>
      <c r="AD2" s="255"/>
      <c r="AE2" s="255"/>
      <c r="AF2" s="255"/>
      <c r="AG2" s="255"/>
      <c r="AH2" s="255"/>
      <c r="AI2" s="255"/>
      <c r="AJ2" s="255"/>
      <c r="AK2" s="255"/>
      <c r="AL2" s="255"/>
      <c r="AM2" s="255"/>
      <c r="AN2" s="255"/>
      <c r="AO2" s="255"/>
      <c r="AP2" s="255"/>
    </row>
    <row r="3" spans="1:144" s="208" customFormat="1" ht="25.5" customHeight="1" x14ac:dyDescent="0.25">
      <c r="A3" s="213" t="s">
        <v>236</v>
      </c>
      <c r="B3" s="212" t="s">
        <v>14</v>
      </c>
      <c r="C3" s="212" t="s">
        <v>15</v>
      </c>
      <c r="D3" s="212" t="s">
        <v>16</v>
      </c>
      <c r="E3" s="212" t="s">
        <v>17</v>
      </c>
      <c r="F3" s="212" t="s">
        <v>18</v>
      </c>
      <c r="G3" s="212" t="s">
        <v>19</v>
      </c>
      <c r="H3" s="212" t="s">
        <v>20</v>
      </c>
      <c r="I3" s="212" t="s">
        <v>21</v>
      </c>
      <c r="J3" s="212" t="s">
        <v>22</v>
      </c>
      <c r="K3" s="212" t="s">
        <v>23</v>
      </c>
      <c r="L3" s="214" t="s">
        <v>24</v>
      </c>
      <c r="M3" s="209" t="s">
        <v>39</v>
      </c>
      <c r="N3" s="209" t="s">
        <v>41</v>
      </c>
      <c r="O3" s="209" t="s">
        <v>43</v>
      </c>
      <c r="P3" s="209" t="s">
        <v>109</v>
      </c>
      <c r="Q3" s="209" t="s">
        <v>112</v>
      </c>
      <c r="R3" s="209" t="s">
        <v>117</v>
      </c>
      <c r="S3" s="209" t="s">
        <v>119</v>
      </c>
      <c r="T3" s="209" t="s">
        <v>134</v>
      </c>
      <c r="U3" s="209" t="s">
        <v>239</v>
      </c>
      <c r="V3" s="209" t="s">
        <v>254</v>
      </c>
      <c r="W3" s="209" t="s">
        <v>258</v>
      </c>
      <c r="X3" s="209" t="s">
        <v>260</v>
      </c>
      <c r="Y3" s="209" t="s">
        <v>274</v>
      </c>
      <c r="Z3" s="209" t="s">
        <v>280</v>
      </c>
      <c r="AA3" s="209" t="s">
        <v>301</v>
      </c>
      <c r="AB3" s="209" t="s">
        <v>304</v>
      </c>
      <c r="AC3" s="209" t="s">
        <v>309</v>
      </c>
      <c r="AD3" s="209" t="s">
        <v>314</v>
      </c>
      <c r="AE3" s="209" t="s">
        <v>321</v>
      </c>
      <c r="AF3" s="209" t="s">
        <v>349</v>
      </c>
      <c r="AG3" s="209" t="s">
        <v>360</v>
      </c>
      <c r="AH3" s="209" t="s">
        <v>362</v>
      </c>
      <c r="AI3" s="209" t="s">
        <v>366</v>
      </c>
      <c r="AJ3" s="209" t="s">
        <v>368</v>
      </c>
      <c r="AK3" s="209" t="s">
        <v>372</v>
      </c>
      <c r="AL3" s="209" t="s">
        <v>376</v>
      </c>
      <c r="AM3" s="209" t="s">
        <v>380</v>
      </c>
      <c r="AN3" s="209" t="s">
        <v>386</v>
      </c>
      <c r="AO3" s="209" t="s">
        <v>391</v>
      </c>
      <c r="AP3" s="209" t="s">
        <v>396</v>
      </c>
    </row>
    <row r="4" spans="1:144" x14ac:dyDescent="0.2">
      <c r="A4" s="202" t="s">
        <v>183</v>
      </c>
      <c r="B4" s="202"/>
      <c r="C4" s="202"/>
      <c r="D4" s="202"/>
      <c r="E4" s="207"/>
      <c r="F4" s="207"/>
      <c r="G4" s="207"/>
      <c r="H4" s="207"/>
      <c r="I4" s="207"/>
      <c r="J4" s="207"/>
      <c r="K4" s="207"/>
      <c r="L4" s="207"/>
      <c r="M4" s="206"/>
      <c r="N4" s="206"/>
      <c r="O4" s="206"/>
      <c r="P4" s="206"/>
      <c r="Q4" s="206"/>
      <c r="R4" s="206"/>
      <c r="S4" s="206"/>
      <c r="T4" s="206"/>
      <c r="U4" s="206"/>
      <c r="V4" s="206"/>
      <c r="W4" s="206"/>
      <c r="X4" s="206"/>
      <c r="Y4" s="206"/>
      <c r="Z4" s="206"/>
      <c r="AA4" s="206"/>
      <c r="AB4" s="206"/>
      <c r="AC4" s="206"/>
      <c r="AD4" s="206"/>
      <c r="AE4" s="206"/>
      <c r="AF4" s="206"/>
      <c r="AG4" s="206"/>
      <c r="AH4" s="206"/>
      <c r="AI4" s="206"/>
      <c r="AJ4" s="206"/>
      <c r="AK4" s="206"/>
      <c r="AL4" s="206"/>
      <c r="AM4" s="206"/>
      <c r="AN4" s="206"/>
      <c r="AO4" s="206"/>
      <c r="AP4" s="206"/>
      <c r="BG4" s="260"/>
      <c r="CJ4" s="260"/>
      <c r="DK4" s="260"/>
      <c r="EN4" s="260"/>
    </row>
    <row r="5" spans="1:144" ht="22.5" x14ac:dyDescent="0.2">
      <c r="A5" s="120" t="s">
        <v>333</v>
      </c>
      <c r="B5" s="327">
        <v>138.47300000000001</v>
      </c>
      <c r="C5" s="327">
        <v>160.24299999999999</v>
      </c>
      <c r="D5" s="327">
        <v>132.89500000000001</v>
      </c>
      <c r="E5" s="327">
        <v>100.575</v>
      </c>
      <c r="F5" s="327">
        <v>99.852999999999994</v>
      </c>
      <c r="G5" s="327">
        <v>145.54499999999999</v>
      </c>
      <c r="H5" s="327">
        <v>117.437</v>
      </c>
      <c r="I5" s="327">
        <v>94.106999999999999</v>
      </c>
      <c r="J5" s="327">
        <v>102.14700000000001</v>
      </c>
      <c r="K5" s="327">
        <v>117.22799999999999</v>
      </c>
      <c r="L5" s="327">
        <v>105.044</v>
      </c>
      <c r="M5" s="327">
        <v>104.71</v>
      </c>
      <c r="N5" s="327">
        <v>119.178</v>
      </c>
      <c r="O5" s="327">
        <v>145.626</v>
      </c>
      <c r="P5" s="327">
        <v>125.828</v>
      </c>
      <c r="Q5" s="327">
        <v>129.547</v>
      </c>
      <c r="R5" s="327">
        <v>128.27799999999999</v>
      </c>
      <c r="S5" s="327">
        <v>118.178</v>
      </c>
      <c r="T5" s="327">
        <v>123.18899999999999</v>
      </c>
      <c r="U5" s="327">
        <v>112.36799999999999</v>
      </c>
      <c r="V5" s="327">
        <v>107.27800000000001</v>
      </c>
      <c r="W5" s="327">
        <v>147.745</v>
      </c>
      <c r="X5" s="327">
        <v>128.42599999999999</v>
      </c>
      <c r="Y5" s="327">
        <v>166.50700000000001</v>
      </c>
      <c r="Z5" s="327">
        <v>164.09299999999999</v>
      </c>
      <c r="AA5" s="327">
        <v>217.07599999999999</v>
      </c>
      <c r="AB5" s="327">
        <v>213.72800000000001</v>
      </c>
      <c r="AC5" s="327">
        <v>192.21799999999999</v>
      </c>
      <c r="AD5" s="327">
        <v>258.61099999999999</v>
      </c>
      <c r="AE5" s="327">
        <v>285.22399999999999</v>
      </c>
      <c r="AF5" s="327">
        <v>201.37899999999999</v>
      </c>
      <c r="AG5" s="327">
        <v>174.49199999999999</v>
      </c>
      <c r="AH5" s="327">
        <v>192.90199999999999</v>
      </c>
      <c r="AI5" s="327">
        <v>228.62</v>
      </c>
      <c r="AJ5" s="327">
        <v>228.755</v>
      </c>
      <c r="AK5" s="327">
        <v>204.80699999999999</v>
      </c>
      <c r="AL5" s="327">
        <v>213.04599999999999</v>
      </c>
      <c r="AM5" s="327">
        <v>272.23099999999999</v>
      </c>
      <c r="AN5" s="327">
        <v>236.161</v>
      </c>
      <c r="AO5" s="327">
        <v>215.92400000000001</v>
      </c>
      <c r="AP5" s="327">
        <v>267.44099999999997</v>
      </c>
    </row>
    <row r="6" spans="1:144" x14ac:dyDescent="0.2">
      <c r="A6" s="264" t="s">
        <v>334</v>
      </c>
      <c r="B6" s="329">
        <v>7.0000000000000001E-3</v>
      </c>
      <c r="C6" s="329">
        <v>6.0000000000000001E-3</v>
      </c>
      <c r="D6" s="329">
        <v>8.0000000000000002E-3</v>
      </c>
      <c r="E6" s="329">
        <v>6.0000000000000001E-3</v>
      </c>
      <c r="F6" s="329">
        <v>8.0000000000000002E-3</v>
      </c>
      <c r="G6" s="329">
        <v>7.0000000000000001E-3</v>
      </c>
      <c r="H6" s="329">
        <v>8.9999999999999993E-3</v>
      </c>
      <c r="I6" s="329">
        <v>7.0000000000000001E-3</v>
      </c>
      <c r="J6" s="329">
        <v>0.01</v>
      </c>
      <c r="K6" s="329">
        <v>0.01</v>
      </c>
      <c r="L6" s="329">
        <v>8.9999999999999993E-3</v>
      </c>
      <c r="M6" s="329">
        <v>1.0999999999999999E-2</v>
      </c>
      <c r="N6" s="329">
        <v>7.0000000000000001E-3</v>
      </c>
      <c r="O6" s="329">
        <v>0.503</v>
      </c>
      <c r="P6" s="329">
        <v>0.50800000000000001</v>
      </c>
      <c r="Q6" s="329">
        <v>0.50600000000000001</v>
      </c>
      <c r="R6" s="329">
        <v>0.505</v>
      </c>
      <c r="S6" s="329">
        <v>0.505</v>
      </c>
      <c r="T6" s="329">
        <v>0.50600000000000001</v>
      </c>
      <c r="U6" s="329">
        <v>0.50600000000000001</v>
      </c>
      <c r="V6" s="329">
        <v>0.50800000000000001</v>
      </c>
      <c r="W6" s="329">
        <v>6.0000000000000001E-3</v>
      </c>
      <c r="X6" s="329">
        <v>0.01</v>
      </c>
      <c r="Y6" s="329">
        <v>0.01</v>
      </c>
      <c r="Z6" s="329">
        <v>0.01</v>
      </c>
      <c r="AA6" s="329">
        <v>0.01</v>
      </c>
      <c r="AB6" s="329">
        <v>1.2999999999999999E-2</v>
      </c>
      <c r="AC6" s="329">
        <v>5.0090000000000003</v>
      </c>
      <c r="AD6" s="329">
        <v>1.7000000000000001E-2</v>
      </c>
      <c r="AE6" s="329">
        <v>1.2E-2</v>
      </c>
      <c r="AF6" s="329">
        <v>1.2E-2</v>
      </c>
      <c r="AG6" s="329">
        <v>1.2E-2</v>
      </c>
      <c r="AH6" s="329">
        <v>1.2E-2</v>
      </c>
      <c r="AI6" s="329">
        <v>8.0000000000000002E-3</v>
      </c>
      <c r="AJ6" s="329">
        <v>1.2999999999999999E-2</v>
      </c>
      <c r="AK6" s="329">
        <v>0.01</v>
      </c>
      <c r="AL6" s="329">
        <v>1.2E-2</v>
      </c>
      <c r="AM6" s="329">
        <v>1.4E-2</v>
      </c>
      <c r="AN6" s="329">
        <v>1.9E-2</v>
      </c>
      <c r="AO6" s="329">
        <v>1.6E-2</v>
      </c>
      <c r="AP6" s="329">
        <v>1.7000000000000001E-2</v>
      </c>
    </row>
    <row r="7" spans="1:144" x14ac:dyDescent="0.2">
      <c r="A7" s="145" t="s">
        <v>177</v>
      </c>
      <c r="B7" s="329">
        <v>7.0000000000000001E-3</v>
      </c>
      <c r="C7" s="329">
        <v>6.0000000000000001E-3</v>
      </c>
      <c r="D7" s="329">
        <v>8.0000000000000002E-3</v>
      </c>
      <c r="E7" s="329">
        <v>6.0000000000000001E-3</v>
      </c>
      <c r="F7" s="329">
        <v>8.0000000000000002E-3</v>
      </c>
      <c r="G7" s="329">
        <v>7.0000000000000001E-3</v>
      </c>
      <c r="H7" s="329">
        <v>8.9999999999999993E-3</v>
      </c>
      <c r="I7" s="329">
        <v>7.0000000000000001E-3</v>
      </c>
      <c r="J7" s="329">
        <v>0.01</v>
      </c>
      <c r="K7" s="329">
        <v>0.01</v>
      </c>
      <c r="L7" s="329">
        <v>8.9999999999999993E-3</v>
      </c>
      <c r="M7" s="329">
        <v>1.0999999999999999E-2</v>
      </c>
      <c r="N7" s="329">
        <v>7.0000000000000001E-3</v>
      </c>
      <c r="O7" s="329">
        <v>0.504</v>
      </c>
      <c r="P7" s="329">
        <v>0.50900000000000001</v>
      </c>
      <c r="Q7" s="329">
        <v>0.50700000000000001</v>
      </c>
      <c r="R7" s="329">
        <v>0.50600000000000001</v>
      </c>
      <c r="S7" s="329">
        <v>0.50600000000000001</v>
      </c>
      <c r="T7" s="329">
        <v>0.50700000000000001</v>
      </c>
      <c r="U7" s="329">
        <v>0.50700000000000001</v>
      </c>
      <c r="V7" s="329">
        <v>0.50900000000000001</v>
      </c>
      <c r="W7" s="329">
        <v>6.0000000000000001E-3</v>
      </c>
      <c r="X7" s="329">
        <v>0.01</v>
      </c>
      <c r="Y7" s="329">
        <v>0.01</v>
      </c>
      <c r="Z7" s="329">
        <v>0.01</v>
      </c>
      <c r="AA7" s="329">
        <v>0.01</v>
      </c>
      <c r="AB7" s="329">
        <v>1.2999999999999999E-2</v>
      </c>
      <c r="AC7" s="329">
        <v>5.0090000000000003</v>
      </c>
      <c r="AD7" s="329">
        <v>1.7000000000000001E-2</v>
      </c>
      <c r="AE7" s="329">
        <v>1.2E-2</v>
      </c>
      <c r="AF7" s="329">
        <v>1.2E-2</v>
      </c>
      <c r="AG7" s="329">
        <v>1.2E-2</v>
      </c>
      <c r="AH7" s="329">
        <v>1.2E-2</v>
      </c>
      <c r="AI7" s="329">
        <v>8.0000000000000002E-3</v>
      </c>
      <c r="AJ7" s="329">
        <v>1.2999999999999999E-2</v>
      </c>
      <c r="AK7" s="329">
        <v>0.01</v>
      </c>
      <c r="AL7" s="329">
        <v>1.2E-2</v>
      </c>
      <c r="AM7" s="329">
        <v>1.4E-2</v>
      </c>
      <c r="AN7" s="329">
        <v>1.9E-2</v>
      </c>
      <c r="AO7" s="329">
        <v>1.6E-2</v>
      </c>
      <c r="AP7" s="329">
        <v>1.7000000000000001E-2</v>
      </c>
    </row>
    <row r="8" spans="1:144" x14ac:dyDescent="0.2">
      <c r="A8" s="145" t="s">
        <v>186</v>
      </c>
      <c r="B8" s="329">
        <v>0</v>
      </c>
      <c r="C8" s="329">
        <v>0</v>
      </c>
      <c r="D8" s="329">
        <v>0</v>
      </c>
      <c r="E8" s="329">
        <v>0</v>
      </c>
      <c r="F8" s="329">
        <v>0</v>
      </c>
      <c r="G8" s="329">
        <v>0</v>
      </c>
      <c r="H8" s="329">
        <v>0</v>
      </c>
      <c r="I8" s="329">
        <v>0</v>
      </c>
      <c r="J8" s="329">
        <v>0</v>
      </c>
      <c r="K8" s="329">
        <v>0</v>
      </c>
      <c r="L8" s="329">
        <v>0</v>
      </c>
      <c r="M8" s="329">
        <v>0</v>
      </c>
      <c r="N8" s="329">
        <v>0</v>
      </c>
      <c r="O8" s="329">
        <v>-1E-3</v>
      </c>
      <c r="P8" s="329">
        <v>-1E-3</v>
      </c>
      <c r="Q8" s="329">
        <v>-1E-3</v>
      </c>
      <c r="R8" s="329">
        <v>-1E-3</v>
      </c>
      <c r="S8" s="329">
        <v>-1E-3</v>
      </c>
      <c r="T8" s="329">
        <v>-1E-3</v>
      </c>
      <c r="U8" s="329">
        <v>-1E-3</v>
      </c>
      <c r="V8" s="329">
        <v>-1E-3</v>
      </c>
      <c r="W8" s="329">
        <v>0</v>
      </c>
      <c r="X8" s="329">
        <v>0</v>
      </c>
      <c r="Y8" s="329">
        <v>0</v>
      </c>
      <c r="Z8" s="329">
        <v>0</v>
      </c>
      <c r="AA8" s="329">
        <v>0</v>
      </c>
      <c r="AB8" s="329">
        <v>0</v>
      </c>
      <c r="AC8" s="329">
        <v>0</v>
      </c>
      <c r="AD8" s="329">
        <v>0</v>
      </c>
      <c r="AE8" s="329">
        <v>0</v>
      </c>
      <c r="AF8" s="329">
        <v>0</v>
      </c>
      <c r="AG8" s="329">
        <v>0</v>
      </c>
      <c r="AH8" s="329">
        <v>0</v>
      </c>
      <c r="AI8" s="329">
        <v>0</v>
      </c>
      <c r="AJ8" s="329">
        <v>0</v>
      </c>
      <c r="AK8" s="329">
        <v>0</v>
      </c>
      <c r="AL8" s="329">
        <v>0</v>
      </c>
      <c r="AM8" s="329">
        <v>0</v>
      </c>
      <c r="AN8" s="329">
        <v>0</v>
      </c>
      <c r="AO8" s="329">
        <v>0</v>
      </c>
      <c r="AP8" s="329">
        <v>0</v>
      </c>
    </row>
    <row r="9" spans="1:144" x14ac:dyDescent="0.2">
      <c r="A9" s="264" t="s">
        <v>178</v>
      </c>
      <c r="B9" s="329">
        <v>247.30199999999999</v>
      </c>
      <c r="C9" s="329">
        <v>252.31</v>
      </c>
      <c r="D9" s="329">
        <v>255.88800000000001</v>
      </c>
      <c r="E9" s="329">
        <v>270.85199999999998</v>
      </c>
      <c r="F9" s="329">
        <v>273.22000000000003</v>
      </c>
      <c r="G9" s="329">
        <v>260.70800000000003</v>
      </c>
      <c r="H9" s="329">
        <v>265.06200000000001</v>
      </c>
      <c r="I9" s="329">
        <v>277.19200000000001</v>
      </c>
      <c r="J9" s="329">
        <v>289.65800000000002</v>
      </c>
      <c r="K9" s="329">
        <v>297.029</v>
      </c>
      <c r="L9" s="329">
        <v>310.69200000000001</v>
      </c>
      <c r="M9" s="329">
        <v>322.86599999999999</v>
      </c>
      <c r="N9" s="329">
        <v>328.762</v>
      </c>
      <c r="O9" s="329">
        <v>326.63400000000001</v>
      </c>
      <c r="P9" s="329">
        <v>346.29899999999998</v>
      </c>
      <c r="Q9" s="329">
        <v>360.12200000000001</v>
      </c>
      <c r="R9" s="329">
        <v>376.86900000000003</v>
      </c>
      <c r="S9" s="329">
        <v>377.435</v>
      </c>
      <c r="T9" s="329">
        <v>367.16800000000001</v>
      </c>
      <c r="U9" s="329">
        <v>378.077</v>
      </c>
      <c r="V9" s="329">
        <v>390.73599999999999</v>
      </c>
      <c r="W9" s="329">
        <v>397.25700000000001</v>
      </c>
      <c r="X9" s="329">
        <v>491.57900000000001</v>
      </c>
      <c r="Y9" s="329">
        <v>512.15</v>
      </c>
      <c r="Z9" s="329">
        <v>517.51599999999996</v>
      </c>
      <c r="AA9" s="329">
        <v>525.47299999999996</v>
      </c>
      <c r="AB9" s="329">
        <v>532.25400000000002</v>
      </c>
      <c r="AC9" s="329">
        <v>537.53099999999995</v>
      </c>
      <c r="AD9" s="329">
        <v>549.11500000000001</v>
      </c>
      <c r="AE9" s="329">
        <v>552.41600000000005</v>
      </c>
      <c r="AF9" s="329">
        <v>584.52599999999995</v>
      </c>
      <c r="AG9" s="329">
        <v>614.28099999999995</v>
      </c>
      <c r="AH9" s="329">
        <v>643.36199999999997</v>
      </c>
      <c r="AI9" s="329">
        <v>640.74300000000005</v>
      </c>
      <c r="AJ9" s="329">
        <v>669.99900000000002</v>
      </c>
      <c r="AK9" s="329">
        <v>703.20600000000002</v>
      </c>
      <c r="AL9" s="329">
        <v>738.6</v>
      </c>
      <c r="AM9" s="329">
        <v>759.72199999999998</v>
      </c>
      <c r="AN9" s="329">
        <v>777.53399999999999</v>
      </c>
      <c r="AO9" s="329">
        <v>809.79600000000005</v>
      </c>
      <c r="AP9" s="329">
        <v>834.81299999999999</v>
      </c>
    </row>
    <row r="10" spans="1:144" x14ac:dyDescent="0.2">
      <c r="A10" s="145" t="s">
        <v>177</v>
      </c>
      <c r="B10" s="329">
        <v>285.05200000000002</v>
      </c>
      <c r="C10" s="329">
        <v>286.09100000000001</v>
      </c>
      <c r="D10" s="329">
        <v>288.8</v>
      </c>
      <c r="E10" s="329">
        <v>299.05399999999997</v>
      </c>
      <c r="F10" s="329">
        <v>303.43599999999998</v>
      </c>
      <c r="G10" s="329">
        <v>282.28399999999999</v>
      </c>
      <c r="H10" s="329">
        <v>287.10199999999998</v>
      </c>
      <c r="I10" s="329">
        <v>297.64299999999997</v>
      </c>
      <c r="J10" s="329">
        <v>311.09500000000003</v>
      </c>
      <c r="K10" s="329">
        <v>316.99400000000003</v>
      </c>
      <c r="L10" s="329">
        <v>323.91399999999999</v>
      </c>
      <c r="M10" s="329">
        <v>336.15</v>
      </c>
      <c r="N10" s="329">
        <v>342.09300000000002</v>
      </c>
      <c r="O10" s="329">
        <v>338.31700000000001</v>
      </c>
      <c r="P10" s="329">
        <v>359.18</v>
      </c>
      <c r="Q10" s="329">
        <v>373.904</v>
      </c>
      <c r="R10" s="329">
        <v>391.88499999999999</v>
      </c>
      <c r="S10" s="329">
        <v>394.17399999999998</v>
      </c>
      <c r="T10" s="329">
        <v>386.52499999999998</v>
      </c>
      <c r="U10" s="329">
        <v>397.18700000000001</v>
      </c>
      <c r="V10" s="329">
        <v>409.096</v>
      </c>
      <c r="W10" s="329">
        <v>415.35700000000003</v>
      </c>
      <c r="X10" s="329">
        <v>514.30799999999999</v>
      </c>
      <c r="Y10" s="329">
        <v>535.01099999999997</v>
      </c>
      <c r="Z10" s="329">
        <v>541.41300000000001</v>
      </c>
      <c r="AA10" s="329">
        <v>544.53099999999995</v>
      </c>
      <c r="AB10" s="329">
        <v>552.47</v>
      </c>
      <c r="AC10" s="329">
        <v>557.29</v>
      </c>
      <c r="AD10" s="329">
        <v>569.30700000000002</v>
      </c>
      <c r="AE10" s="329">
        <v>571.19299999999998</v>
      </c>
      <c r="AF10" s="329">
        <v>603.34900000000005</v>
      </c>
      <c r="AG10" s="329">
        <v>633.77099999999996</v>
      </c>
      <c r="AH10" s="329">
        <v>660.94899999999996</v>
      </c>
      <c r="AI10" s="329">
        <v>657.78300000000002</v>
      </c>
      <c r="AJ10" s="329">
        <v>686.73</v>
      </c>
      <c r="AK10" s="329">
        <v>720.10400000000004</v>
      </c>
      <c r="AL10" s="329">
        <v>754.40499999999997</v>
      </c>
      <c r="AM10" s="329">
        <v>776.55799999999999</v>
      </c>
      <c r="AN10" s="329">
        <v>792.34799999999996</v>
      </c>
      <c r="AO10" s="329">
        <v>825.197</v>
      </c>
      <c r="AP10" s="329">
        <v>849.65</v>
      </c>
    </row>
    <row r="11" spans="1:144" x14ac:dyDescent="0.2">
      <c r="A11" s="139" t="s">
        <v>172</v>
      </c>
      <c r="B11" s="329">
        <v>116.59</v>
      </c>
      <c r="C11" s="329">
        <v>104.971</v>
      </c>
      <c r="D11" s="329">
        <v>103.089</v>
      </c>
      <c r="E11" s="329">
        <v>98.075999999999993</v>
      </c>
      <c r="F11" s="329">
        <v>98.623999999999995</v>
      </c>
      <c r="G11" s="329">
        <v>76.694000000000003</v>
      </c>
      <c r="H11" s="329">
        <v>76.930999999999997</v>
      </c>
      <c r="I11" s="329">
        <v>84.484999999999999</v>
      </c>
      <c r="J11" s="329">
        <v>91.992999999999995</v>
      </c>
      <c r="K11" s="329">
        <v>92.602999999999994</v>
      </c>
      <c r="L11" s="329">
        <v>90.222999999999999</v>
      </c>
      <c r="M11" s="329">
        <v>95.287000000000006</v>
      </c>
      <c r="N11" s="329">
        <v>94.540999999999997</v>
      </c>
      <c r="O11" s="329">
        <v>89.585999999999999</v>
      </c>
      <c r="P11" s="329">
        <v>100.961</v>
      </c>
      <c r="Q11" s="329">
        <v>111.294</v>
      </c>
      <c r="R11" s="329">
        <v>114.596</v>
      </c>
      <c r="S11" s="329">
        <v>114.41500000000001</v>
      </c>
      <c r="T11" s="329">
        <v>110.274</v>
      </c>
      <c r="U11" s="329">
        <v>114.90600000000001</v>
      </c>
      <c r="V11" s="329">
        <v>112.922</v>
      </c>
      <c r="W11" s="329">
        <v>112.684</v>
      </c>
      <c r="X11" s="329">
        <v>157.08199999999999</v>
      </c>
      <c r="Y11" s="329">
        <v>166.76400000000001</v>
      </c>
      <c r="Z11" s="329">
        <v>165.87700000000001</v>
      </c>
      <c r="AA11" s="329">
        <v>167.37299999999999</v>
      </c>
      <c r="AB11" s="329">
        <v>169.37299999999999</v>
      </c>
      <c r="AC11" s="329">
        <v>163.60599999999999</v>
      </c>
      <c r="AD11" s="329">
        <v>166.90100000000001</v>
      </c>
      <c r="AE11" s="329">
        <v>164.202</v>
      </c>
      <c r="AF11" s="329">
        <v>174.10900000000001</v>
      </c>
      <c r="AG11" s="329">
        <v>186.52199999999999</v>
      </c>
      <c r="AH11" s="329">
        <v>197.74</v>
      </c>
      <c r="AI11" s="329">
        <v>181.73500000000001</v>
      </c>
      <c r="AJ11" s="329">
        <v>198.619</v>
      </c>
      <c r="AK11" s="329">
        <v>210.255</v>
      </c>
      <c r="AL11" s="329">
        <v>223.613</v>
      </c>
      <c r="AM11" s="329">
        <v>223.68100000000001</v>
      </c>
      <c r="AN11" s="329">
        <v>216.94</v>
      </c>
      <c r="AO11" s="329">
        <v>225.28899999999999</v>
      </c>
      <c r="AP11" s="329">
        <v>230.44499999999999</v>
      </c>
    </row>
    <row r="12" spans="1:144" x14ac:dyDescent="0.2">
      <c r="A12" s="139" t="s">
        <v>170</v>
      </c>
      <c r="B12" s="329">
        <v>160.767</v>
      </c>
      <c r="C12" s="329">
        <v>163.83099999999999</v>
      </c>
      <c r="D12" s="329">
        <v>163.691</v>
      </c>
      <c r="E12" s="329">
        <v>164.28800000000001</v>
      </c>
      <c r="F12" s="329">
        <v>169.21700000000001</v>
      </c>
      <c r="G12" s="329">
        <v>171.017</v>
      </c>
      <c r="H12" s="329">
        <v>176.68299999999999</v>
      </c>
      <c r="I12" s="329">
        <v>180.654</v>
      </c>
      <c r="J12" s="329">
        <v>187.70099999999999</v>
      </c>
      <c r="K12" s="329">
        <v>192.72499999999999</v>
      </c>
      <c r="L12" s="329">
        <v>203.20699999999999</v>
      </c>
      <c r="M12" s="329">
        <v>211.797</v>
      </c>
      <c r="N12" s="329">
        <v>216.744</v>
      </c>
      <c r="O12" s="329">
        <v>219.64099999999999</v>
      </c>
      <c r="P12" s="329">
        <v>231.506</v>
      </c>
      <c r="Q12" s="329">
        <v>237.69</v>
      </c>
      <c r="R12" s="329">
        <v>243.25800000000001</v>
      </c>
      <c r="S12" s="329">
        <v>247.577</v>
      </c>
      <c r="T12" s="329">
        <v>255.55500000000001</v>
      </c>
      <c r="U12" s="329">
        <v>262.512</v>
      </c>
      <c r="V12" s="329">
        <v>276.80599999999998</v>
      </c>
      <c r="W12" s="329">
        <v>283.72699999999998</v>
      </c>
      <c r="X12" s="329">
        <v>332.99400000000003</v>
      </c>
      <c r="Y12" s="329">
        <v>344.82400000000001</v>
      </c>
      <c r="Z12" s="329">
        <v>354.00200000000001</v>
      </c>
      <c r="AA12" s="329">
        <v>356.98899999999998</v>
      </c>
      <c r="AB12" s="329">
        <v>362.32</v>
      </c>
      <c r="AC12" s="329">
        <v>372.93200000000002</v>
      </c>
      <c r="AD12" s="329">
        <v>383.33300000000003</v>
      </c>
      <c r="AE12" s="329">
        <v>389.01400000000001</v>
      </c>
      <c r="AF12" s="329">
        <v>399.17200000000003</v>
      </c>
      <c r="AG12" s="329">
        <v>417.63299999999998</v>
      </c>
      <c r="AH12" s="329">
        <v>435.85</v>
      </c>
      <c r="AI12" s="329">
        <v>449.322</v>
      </c>
      <c r="AJ12" s="329">
        <v>465.012</v>
      </c>
      <c r="AK12" s="329">
        <v>487.21300000000002</v>
      </c>
      <c r="AL12" s="329">
        <v>511.02699999999999</v>
      </c>
      <c r="AM12" s="329">
        <v>532.92899999999997</v>
      </c>
      <c r="AN12" s="329">
        <v>558.77</v>
      </c>
      <c r="AO12" s="329">
        <v>582.81100000000004</v>
      </c>
      <c r="AP12" s="329">
        <v>605.32100000000003</v>
      </c>
    </row>
    <row r="13" spans="1:144" x14ac:dyDescent="0.2">
      <c r="A13" s="139" t="s">
        <v>171</v>
      </c>
      <c r="B13" s="329">
        <v>7.6950000000000003</v>
      </c>
      <c r="C13" s="329">
        <v>17.289000000000001</v>
      </c>
      <c r="D13" s="329">
        <v>22.02</v>
      </c>
      <c r="E13" s="329">
        <v>36.69</v>
      </c>
      <c r="F13" s="329">
        <v>35.594999999999999</v>
      </c>
      <c r="G13" s="329">
        <v>34.573</v>
      </c>
      <c r="H13" s="329">
        <v>33.488</v>
      </c>
      <c r="I13" s="329">
        <v>32.503999999999998</v>
      </c>
      <c r="J13" s="329">
        <v>31.401</v>
      </c>
      <c r="K13" s="329">
        <v>31.666</v>
      </c>
      <c r="L13" s="329">
        <v>30.484000000000002</v>
      </c>
      <c r="M13" s="329">
        <v>29.065999999999999</v>
      </c>
      <c r="N13" s="329">
        <v>30.808</v>
      </c>
      <c r="O13" s="329">
        <v>29.09</v>
      </c>
      <c r="P13" s="329">
        <v>26.713000000000001</v>
      </c>
      <c r="Q13" s="329">
        <v>24.92</v>
      </c>
      <c r="R13" s="329">
        <v>34.030999999999999</v>
      </c>
      <c r="S13" s="329">
        <v>32.182000000000002</v>
      </c>
      <c r="T13" s="329">
        <v>20.696000000000002</v>
      </c>
      <c r="U13" s="329">
        <v>19.768999999999998</v>
      </c>
      <c r="V13" s="329">
        <v>19.367999999999999</v>
      </c>
      <c r="W13" s="329">
        <v>18.946000000000002</v>
      </c>
      <c r="X13" s="329">
        <v>24.231999999999999</v>
      </c>
      <c r="Y13" s="329">
        <v>23.422999999999998</v>
      </c>
      <c r="Z13" s="329">
        <v>21.533999999999999</v>
      </c>
      <c r="AA13" s="329">
        <v>20.169</v>
      </c>
      <c r="AB13" s="329">
        <v>20.777000000000001</v>
      </c>
      <c r="AC13" s="329">
        <v>20.751999999999999</v>
      </c>
      <c r="AD13" s="329">
        <v>19.073</v>
      </c>
      <c r="AE13" s="329">
        <v>17.977</v>
      </c>
      <c r="AF13" s="329">
        <v>30.068000000000001</v>
      </c>
      <c r="AG13" s="329">
        <v>29.616</v>
      </c>
      <c r="AH13" s="329">
        <v>27.359000000000002</v>
      </c>
      <c r="AI13" s="329">
        <v>26.725999999999999</v>
      </c>
      <c r="AJ13" s="329">
        <v>23.099</v>
      </c>
      <c r="AK13" s="329">
        <v>22.635999999999999</v>
      </c>
      <c r="AL13" s="329">
        <v>19.765000000000001</v>
      </c>
      <c r="AM13" s="329">
        <v>19.948</v>
      </c>
      <c r="AN13" s="329">
        <v>16.638000000000002</v>
      </c>
      <c r="AO13" s="329">
        <v>17.097000000000001</v>
      </c>
      <c r="AP13" s="329">
        <v>13.884</v>
      </c>
    </row>
    <row r="14" spans="1:144" x14ac:dyDescent="0.2">
      <c r="A14" s="145" t="s">
        <v>230</v>
      </c>
      <c r="B14" s="329">
        <v>-37.75</v>
      </c>
      <c r="C14" s="329">
        <v>-33.780999999999999</v>
      </c>
      <c r="D14" s="329">
        <v>-32.911999999999999</v>
      </c>
      <c r="E14" s="329">
        <v>-28.202000000000002</v>
      </c>
      <c r="F14" s="329">
        <v>-30.216000000000001</v>
      </c>
      <c r="G14" s="329">
        <v>-21.576000000000001</v>
      </c>
      <c r="H14" s="329">
        <v>-22.04</v>
      </c>
      <c r="I14" s="329">
        <v>-20.451000000000001</v>
      </c>
      <c r="J14" s="329">
        <v>-21.437000000000001</v>
      </c>
      <c r="K14" s="329">
        <v>-19.965</v>
      </c>
      <c r="L14" s="329">
        <v>-13.222</v>
      </c>
      <c r="M14" s="329">
        <v>-13.284000000000001</v>
      </c>
      <c r="N14" s="329">
        <v>-13.331</v>
      </c>
      <c r="O14" s="329">
        <v>-11.683</v>
      </c>
      <c r="P14" s="329">
        <v>-12.881</v>
      </c>
      <c r="Q14" s="329">
        <v>-13.782</v>
      </c>
      <c r="R14" s="329">
        <v>-15.016</v>
      </c>
      <c r="S14" s="329">
        <v>-16.739000000000001</v>
      </c>
      <c r="T14" s="329">
        <v>-19.356999999999999</v>
      </c>
      <c r="U14" s="329">
        <v>-19.11</v>
      </c>
      <c r="V14" s="329">
        <v>-18.36</v>
      </c>
      <c r="W14" s="329">
        <v>-18.100000000000001</v>
      </c>
      <c r="X14" s="329">
        <v>-22.728999999999999</v>
      </c>
      <c r="Y14" s="329">
        <v>-22.861000000000001</v>
      </c>
      <c r="Z14" s="329">
        <v>-23.896999999999998</v>
      </c>
      <c r="AA14" s="329">
        <v>-19.058</v>
      </c>
      <c r="AB14" s="329">
        <v>-20.216000000000001</v>
      </c>
      <c r="AC14" s="329">
        <v>-19.759</v>
      </c>
      <c r="AD14" s="329">
        <v>-20.192</v>
      </c>
      <c r="AE14" s="329">
        <v>-18.777000000000001</v>
      </c>
      <c r="AF14" s="329">
        <v>-18.823</v>
      </c>
      <c r="AG14" s="329">
        <v>-19.489999999999998</v>
      </c>
      <c r="AH14" s="329">
        <v>-17.587</v>
      </c>
      <c r="AI14" s="329">
        <v>-17.04</v>
      </c>
      <c r="AJ14" s="329">
        <v>-16.731000000000002</v>
      </c>
      <c r="AK14" s="329">
        <v>-16.898</v>
      </c>
      <c r="AL14" s="329">
        <v>-15.805</v>
      </c>
      <c r="AM14" s="329">
        <v>-16.835999999999999</v>
      </c>
      <c r="AN14" s="329">
        <v>-14.814</v>
      </c>
      <c r="AO14" s="329">
        <v>-15.401</v>
      </c>
      <c r="AP14" s="329">
        <v>-14.837</v>
      </c>
    </row>
    <row r="15" spans="1:144" x14ac:dyDescent="0.2">
      <c r="A15" s="264" t="s">
        <v>182</v>
      </c>
      <c r="B15" s="328">
        <v>55.243000000000002</v>
      </c>
      <c r="C15" s="328">
        <v>58.107999999999997</v>
      </c>
      <c r="D15" s="328">
        <v>61.024000000000001</v>
      </c>
      <c r="E15" s="328">
        <v>65.004999999999995</v>
      </c>
      <c r="F15" s="328">
        <v>66.084000000000003</v>
      </c>
      <c r="G15" s="328">
        <v>55.41</v>
      </c>
      <c r="H15" s="328">
        <v>50.347999999999999</v>
      </c>
      <c r="I15" s="328">
        <v>54.072000000000003</v>
      </c>
      <c r="J15" s="328">
        <v>54.613999999999997</v>
      </c>
      <c r="K15" s="328">
        <v>49.981000000000002</v>
      </c>
      <c r="L15" s="328">
        <v>54.780999999999999</v>
      </c>
      <c r="M15" s="328">
        <v>44.999000000000002</v>
      </c>
      <c r="N15" s="328">
        <v>45.481000000000002</v>
      </c>
      <c r="O15" s="328">
        <v>46.634999999999998</v>
      </c>
      <c r="P15" s="328">
        <v>57.338999999999999</v>
      </c>
      <c r="Q15" s="328">
        <v>22.178000000000001</v>
      </c>
      <c r="R15" s="328">
        <v>21.957999999999998</v>
      </c>
      <c r="S15" s="328">
        <v>26.51</v>
      </c>
      <c r="T15" s="328">
        <v>28.094000000000001</v>
      </c>
      <c r="U15" s="328">
        <v>26.663</v>
      </c>
      <c r="V15" s="328">
        <v>38.281999999999996</v>
      </c>
      <c r="W15" s="328">
        <v>43.792999999999999</v>
      </c>
      <c r="X15" s="328">
        <v>105.489</v>
      </c>
      <c r="Y15" s="328">
        <v>66.573999999999998</v>
      </c>
      <c r="Z15" s="328">
        <v>66.772999999999996</v>
      </c>
      <c r="AA15" s="328">
        <v>67.852000000000004</v>
      </c>
      <c r="AB15" s="328">
        <v>81.694999999999993</v>
      </c>
      <c r="AC15" s="328">
        <v>67.171999999999997</v>
      </c>
      <c r="AD15" s="328">
        <v>85.07</v>
      </c>
      <c r="AE15" s="328">
        <v>118.018</v>
      </c>
      <c r="AF15" s="328">
        <v>155.131</v>
      </c>
      <c r="AG15" s="328">
        <v>119.852</v>
      </c>
      <c r="AH15" s="328">
        <v>63.921999999999997</v>
      </c>
      <c r="AI15" s="328">
        <v>116.29300000000001</v>
      </c>
      <c r="AJ15" s="328">
        <v>102.065</v>
      </c>
      <c r="AK15" s="328">
        <v>80.908000000000001</v>
      </c>
      <c r="AL15" s="328">
        <v>73.926000000000002</v>
      </c>
      <c r="AM15" s="328">
        <v>74.561000000000007</v>
      </c>
      <c r="AN15" s="328">
        <v>106.346</v>
      </c>
      <c r="AO15" s="328">
        <v>65.894999999999996</v>
      </c>
      <c r="AP15" s="328">
        <v>66.106999999999999</v>
      </c>
    </row>
    <row r="16" spans="1:144" x14ac:dyDescent="0.2">
      <c r="A16" s="145" t="s">
        <v>181</v>
      </c>
      <c r="B16" s="329">
        <v>0</v>
      </c>
      <c r="C16" s="329">
        <v>0</v>
      </c>
      <c r="D16" s="329">
        <v>0</v>
      </c>
      <c r="E16" s="329">
        <v>0</v>
      </c>
      <c r="F16" s="329">
        <v>0</v>
      </c>
      <c r="G16" s="329">
        <v>0</v>
      </c>
      <c r="H16" s="329">
        <v>0</v>
      </c>
      <c r="I16" s="329">
        <v>0</v>
      </c>
      <c r="J16" s="329">
        <v>0</v>
      </c>
      <c r="K16" s="329">
        <v>0</v>
      </c>
      <c r="L16" s="329">
        <v>0</v>
      </c>
      <c r="M16" s="329">
        <v>0</v>
      </c>
      <c r="N16" s="329">
        <v>0</v>
      </c>
      <c r="O16" s="329">
        <v>0</v>
      </c>
      <c r="P16" s="329">
        <v>0</v>
      </c>
      <c r="Q16" s="329">
        <v>0</v>
      </c>
      <c r="R16" s="329">
        <v>0</v>
      </c>
      <c r="S16" s="329">
        <v>0</v>
      </c>
      <c r="T16" s="329">
        <v>0</v>
      </c>
      <c r="U16" s="329">
        <v>0</v>
      </c>
      <c r="V16" s="329">
        <v>0</v>
      </c>
      <c r="W16" s="329">
        <v>0</v>
      </c>
      <c r="X16" s="329">
        <v>0</v>
      </c>
      <c r="Y16" s="329">
        <v>0</v>
      </c>
      <c r="Z16" s="329">
        <v>0</v>
      </c>
      <c r="AA16" s="329">
        <v>0</v>
      </c>
      <c r="AB16" s="329">
        <v>0</v>
      </c>
      <c r="AC16" s="329">
        <v>0</v>
      </c>
      <c r="AD16" s="329">
        <v>0</v>
      </c>
      <c r="AE16" s="329">
        <v>0</v>
      </c>
      <c r="AF16" s="329">
        <v>0</v>
      </c>
      <c r="AG16" s="329">
        <v>0</v>
      </c>
      <c r="AH16" s="329">
        <v>0</v>
      </c>
      <c r="AI16" s="329">
        <v>0</v>
      </c>
      <c r="AJ16" s="329">
        <v>0</v>
      </c>
      <c r="AK16" s="329">
        <v>0</v>
      </c>
      <c r="AL16" s="329">
        <v>0</v>
      </c>
      <c r="AM16" s="329">
        <v>0</v>
      </c>
      <c r="AN16" s="329">
        <v>0</v>
      </c>
      <c r="AO16" s="329">
        <v>0</v>
      </c>
      <c r="AP16" s="329">
        <v>0</v>
      </c>
    </row>
    <row r="17" spans="1:42" x14ac:dyDescent="0.2">
      <c r="A17" s="145" t="s">
        <v>180</v>
      </c>
      <c r="B17" s="329">
        <v>55.243000000000002</v>
      </c>
      <c r="C17" s="329">
        <v>58.107999999999997</v>
      </c>
      <c r="D17" s="329">
        <v>61.024000000000001</v>
      </c>
      <c r="E17" s="329">
        <v>65.004999999999995</v>
      </c>
      <c r="F17" s="329">
        <v>66.084000000000003</v>
      </c>
      <c r="G17" s="329">
        <v>55.41</v>
      </c>
      <c r="H17" s="329">
        <v>50.347999999999999</v>
      </c>
      <c r="I17" s="329">
        <v>54.072000000000003</v>
      </c>
      <c r="J17" s="329">
        <v>54.613999999999997</v>
      </c>
      <c r="K17" s="329">
        <v>49.981000000000002</v>
      </c>
      <c r="L17" s="329">
        <v>54.780999999999999</v>
      </c>
      <c r="M17" s="329">
        <v>44.999000000000002</v>
      </c>
      <c r="N17" s="329">
        <v>45.481000000000002</v>
      </c>
      <c r="O17" s="329">
        <v>46.634999999999998</v>
      </c>
      <c r="P17" s="329">
        <v>57.338999999999999</v>
      </c>
      <c r="Q17" s="329">
        <v>22.178000000000001</v>
      </c>
      <c r="R17" s="329">
        <v>21.957999999999998</v>
      </c>
      <c r="S17" s="329">
        <v>26.51</v>
      </c>
      <c r="T17" s="329">
        <v>28.094000000000001</v>
      </c>
      <c r="U17" s="329">
        <v>26.663</v>
      </c>
      <c r="V17" s="329">
        <v>38.281999999999996</v>
      </c>
      <c r="W17" s="329">
        <v>43.792999999999999</v>
      </c>
      <c r="X17" s="329">
        <v>105.489</v>
      </c>
      <c r="Y17" s="329">
        <v>66.573999999999998</v>
      </c>
      <c r="Z17" s="329">
        <v>66.772999999999996</v>
      </c>
      <c r="AA17" s="329">
        <v>67.852000000000004</v>
      </c>
      <c r="AB17" s="329">
        <v>81.694999999999993</v>
      </c>
      <c r="AC17" s="329">
        <v>67.171999999999997</v>
      </c>
      <c r="AD17" s="329">
        <v>85.07</v>
      </c>
      <c r="AE17" s="329">
        <v>118.018</v>
      </c>
      <c r="AF17" s="329">
        <v>155.131</v>
      </c>
      <c r="AG17" s="329">
        <v>119.852</v>
      </c>
      <c r="AH17" s="329">
        <v>63.921999999999997</v>
      </c>
      <c r="AI17" s="329">
        <v>116.29300000000001</v>
      </c>
      <c r="AJ17" s="329">
        <v>102.065</v>
      </c>
      <c r="AK17" s="329">
        <v>80.908000000000001</v>
      </c>
      <c r="AL17" s="329">
        <v>73.926000000000002</v>
      </c>
      <c r="AM17" s="329">
        <v>74.561000000000007</v>
      </c>
      <c r="AN17" s="329">
        <v>106.346</v>
      </c>
      <c r="AO17" s="329">
        <v>65.894999999999996</v>
      </c>
      <c r="AP17" s="329">
        <v>66.106999999999999</v>
      </c>
    </row>
    <row r="18" spans="1:42" x14ac:dyDescent="0.2">
      <c r="A18" s="264" t="s">
        <v>351</v>
      </c>
      <c r="B18" s="329">
        <v>0.24199999999999999</v>
      </c>
      <c r="C18" s="329">
        <v>0.24199999999999999</v>
      </c>
      <c r="D18" s="329">
        <v>0.20799999999999999</v>
      </c>
      <c r="E18" s="329">
        <v>0.20799999999999999</v>
      </c>
      <c r="F18" s="329">
        <v>0.20799999999999999</v>
      </c>
      <c r="G18" s="329">
        <v>0.20799999999999999</v>
      </c>
      <c r="H18" s="329">
        <v>0.20799999999999999</v>
      </c>
      <c r="I18" s="329">
        <v>0.20799999999999999</v>
      </c>
      <c r="J18" s="329">
        <v>0.20799999999999999</v>
      </c>
      <c r="K18" s="329">
        <v>0.20799999999999999</v>
      </c>
      <c r="L18" s="329">
        <v>0.20799999999999999</v>
      </c>
      <c r="M18" s="329">
        <v>0.20799999999999999</v>
      </c>
      <c r="N18" s="329">
        <v>0.20799999999999999</v>
      </c>
      <c r="O18" s="329">
        <v>0</v>
      </c>
      <c r="P18" s="329">
        <v>0</v>
      </c>
      <c r="Q18" s="329">
        <v>0</v>
      </c>
      <c r="R18" s="329">
        <v>0</v>
      </c>
      <c r="S18" s="329">
        <v>0</v>
      </c>
      <c r="T18" s="329">
        <v>0</v>
      </c>
      <c r="U18" s="329">
        <v>0</v>
      </c>
      <c r="V18" s="329">
        <v>0</v>
      </c>
      <c r="W18" s="329">
        <v>0</v>
      </c>
      <c r="X18" s="329">
        <v>0</v>
      </c>
      <c r="Y18" s="329">
        <v>0</v>
      </c>
      <c r="Z18" s="329">
        <v>0</v>
      </c>
      <c r="AA18" s="329">
        <v>0</v>
      </c>
      <c r="AB18" s="329">
        <v>0</v>
      </c>
      <c r="AC18" s="329">
        <v>0</v>
      </c>
      <c r="AD18" s="329">
        <v>0</v>
      </c>
      <c r="AE18" s="329">
        <v>0</v>
      </c>
      <c r="AF18" s="329">
        <v>0</v>
      </c>
      <c r="AG18" s="329">
        <v>0</v>
      </c>
      <c r="AH18" s="329">
        <v>0</v>
      </c>
      <c r="AI18" s="329">
        <v>0</v>
      </c>
      <c r="AJ18" s="329">
        <v>0</v>
      </c>
      <c r="AK18" s="329">
        <v>0</v>
      </c>
      <c r="AL18" s="329">
        <v>0</v>
      </c>
      <c r="AM18" s="329">
        <v>0</v>
      </c>
      <c r="AN18" s="329">
        <v>0</v>
      </c>
      <c r="AO18" s="329">
        <v>0</v>
      </c>
      <c r="AP18" s="329">
        <v>0</v>
      </c>
    </row>
    <row r="19" spans="1:42" x14ac:dyDescent="0.2">
      <c r="A19" s="144" t="s">
        <v>331</v>
      </c>
      <c r="B19" s="328">
        <v>10.137</v>
      </c>
      <c r="C19" s="328">
        <v>10.026</v>
      </c>
      <c r="D19" s="328">
        <v>9.9540000000000006</v>
      </c>
      <c r="E19" s="328">
        <v>9.8379999999999992</v>
      </c>
      <c r="F19" s="328">
        <v>9.7780000000000005</v>
      </c>
      <c r="G19" s="328">
        <v>9.6549999999999994</v>
      </c>
      <c r="H19" s="328">
        <v>9.7260000000000009</v>
      </c>
      <c r="I19" s="328">
        <v>9.5969999999999995</v>
      </c>
      <c r="J19" s="328">
        <v>9.4499999999999993</v>
      </c>
      <c r="K19" s="328">
        <v>9.3539999999999992</v>
      </c>
      <c r="L19" s="328">
        <v>9.2959999999999994</v>
      </c>
      <c r="M19" s="328">
        <v>12.705</v>
      </c>
      <c r="N19" s="328">
        <v>12.545999999999999</v>
      </c>
      <c r="O19" s="328">
        <v>12.311</v>
      </c>
      <c r="P19" s="328">
        <v>11.167</v>
      </c>
      <c r="Q19" s="328">
        <v>10.952</v>
      </c>
      <c r="R19" s="328">
        <v>10.801</v>
      </c>
      <c r="S19" s="328">
        <v>10.801</v>
      </c>
      <c r="T19" s="328">
        <v>11.233000000000001</v>
      </c>
      <c r="U19" s="328">
        <v>12.089</v>
      </c>
      <c r="V19" s="328">
        <v>12.138</v>
      </c>
      <c r="W19" s="328">
        <v>11.965</v>
      </c>
      <c r="X19" s="328">
        <v>14.566000000000001</v>
      </c>
      <c r="Y19" s="328">
        <v>14.127000000000001</v>
      </c>
      <c r="Z19" s="328">
        <v>13.926</v>
      </c>
      <c r="AA19" s="328">
        <v>14.958</v>
      </c>
      <c r="AB19" s="328">
        <v>13.255000000000001</v>
      </c>
      <c r="AC19" s="328">
        <v>13.298999999999999</v>
      </c>
      <c r="AD19" s="328">
        <v>13.704000000000001</v>
      </c>
      <c r="AE19" s="328">
        <v>15.236000000000001</v>
      </c>
      <c r="AF19" s="328">
        <v>19.658999999999999</v>
      </c>
      <c r="AG19" s="328">
        <v>19.443000000000001</v>
      </c>
      <c r="AH19" s="328">
        <v>19.385000000000002</v>
      </c>
      <c r="AI19" s="328">
        <v>19.324999999999999</v>
      </c>
      <c r="AJ19" s="328">
        <v>21.677</v>
      </c>
      <c r="AK19" s="328">
        <v>21.135000000000002</v>
      </c>
      <c r="AL19" s="328">
        <v>21.815000000000001</v>
      </c>
      <c r="AM19" s="328">
        <v>21.456</v>
      </c>
      <c r="AN19" s="328">
        <v>22.056999999999999</v>
      </c>
      <c r="AO19" s="328">
        <v>21.137</v>
      </c>
      <c r="AP19" s="328">
        <v>20.890999999999998</v>
      </c>
    </row>
    <row r="20" spans="1:42" x14ac:dyDescent="0.2">
      <c r="A20" s="143" t="s">
        <v>229</v>
      </c>
      <c r="B20" s="328">
        <v>2.3460000000000001</v>
      </c>
      <c r="C20" s="328">
        <v>2.27</v>
      </c>
      <c r="D20" s="328">
        <v>1.9650000000000001</v>
      </c>
      <c r="E20" s="328">
        <v>2.36</v>
      </c>
      <c r="F20" s="328">
        <v>2.36</v>
      </c>
      <c r="G20" s="328">
        <v>2.36</v>
      </c>
      <c r="H20" s="328">
        <v>2.36</v>
      </c>
      <c r="I20" s="328">
        <v>2.36</v>
      </c>
      <c r="J20" s="328">
        <v>2.6960000000000002</v>
      </c>
      <c r="K20" s="328">
        <v>1.405</v>
      </c>
      <c r="L20" s="328">
        <v>1.0409999999999999</v>
      </c>
      <c r="M20" s="328">
        <v>1.0409999999999999</v>
      </c>
      <c r="N20" s="328">
        <v>1.0409999999999999</v>
      </c>
      <c r="O20" s="328">
        <v>1.034</v>
      </c>
      <c r="P20" s="328">
        <v>0.09</v>
      </c>
      <c r="Q20" s="328">
        <v>0.09</v>
      </c>
      <c r="R20" s="328">
        <v>0.09</v>
      </c>
      <c r="S20" s="328">
        <v>0.09</v>
      </c>
      <c r="T20" s="328">
        <v>0.09</v>
      </c>
      <c r="U20" s="328">
        <v>0.09</v>
      </c>
      <c r="V20" s="328">
        <v>8.5000000000000006E-2</v>
      </c>
      <c r="W20" s="328">
        <v>8.5000000000000006E-2</v>
      </c>
      <c r="X20" s="328">
        <v>0.67600000000000005</v>
      </c>
      <c r="Y20" s="328">
        <v>0.67600000000000005</v>
      </c>
      <c r="Z20" s="328">
        <v>0.59499999999999997</v>
      </c>
      <c r="AA20" s="328">
        <v>0.59499999999999997</v>
      </c>
      <c r="AB20" s="328">
        <v>0.79300000000000004</v>
      </c>
      <c r="AC20" s="328">
        <v>0.79300000000000004</v>
      </c>
      <c r="AD20" s="328">
        <v>0.79300000000000004</v>
      </c>
      <c r="AE20" s="328">
        <v>0.70699999999999996</v>
      </c>
      <c r="AF20" s="328">
        <v>0.19800000000000001</v>
      </c>
      <c r="AG20" s="328">
        <v>0.19800000000000001</v>
      </c>
      <c r="AH20" s="328">
        <v>0.19800000000000001</v>
      </c>
      <c r="AI20" s="328">
        <v>0.19800000000000001</v>
      </c>
      <c r="AJ20" s="328">
        <v>0.19800000000000001</v>
      </c>
      <c r="AK20" s="328">
        <v>0.19800000000000001</v>
      </c>
      <c r="AL20" s="328">
        <v>0.19800000000000001</v>
      </c>
      <c r="AM20" s="328">
        <v>0.19800000000000001</v>
      </c>
      <c r="AN20" s="328">
        <v>0.36099999999999999</v>
      </c>
      <c r="AO20" s="328">
        <v>0.36099999999999999</v>
      </c>
      <c r="AP20" s="328">
        <v>0.36099999999999999</v>
      </c>
    </row>
    <row r="21" spans="1:42" x14ac:dyDescent="0.2">
      <c r="A21" s="264" t="s">
        <v>350</v>
      </c>
      <c r="B21" s="329">
        <v>0.72399999999999998</v>
      </c>
      <c r="C21" s="329">
        <v>0.67500000000000004</v>
      </c>
      <c r="D21" s="329">
        <v>0.627</v>
      </c>
      <c r="E21" s="329">
        <v>0.57399999999999995</v>
      </c>
      <c r="F21" s="329">
        <v>0.52800000000000002</v>
      </c>
      <c r="G21" s="329">
        <v>0.52500000000000002</v>
      </c>
      <c r="H21" s="329">
        <v>0.68899999999999995</v>
      </c>
      <c r="I21" s="329">
        <v>0.63500000000000001</v>
      </c>
      <c r="J21" s="329">
        <v>0.71299999999999997</v>
      </c>
      <c r="K21" s="329">
        <v>0.71099999999999997</v>
      </c>
      <c r="L21" s="329">
        <v>0.68500000000000005</v>
      </c>
      <c r="M21" s="329">
        <v>0.53800000000000003</v>
      </c>
      <c r="N21" s="329">
        <v>0.54</v>
      </c>
      <c r="O21" s="329">
        <v>0.81100000000000005</v>
      </c>
      <c r="P21" s="329">
        <v>1.07</v>
      </c>
      <c r="Q21" s="329">
        <v>1.0740000000000001</v>
      </c>
      <c r="R21" s="329">
        <v>1.139</v>
      </c>
      <c r="S21" s="329">
        <v>1.1719999999999999</v>
      </c>
      <c r="T21" s="329">
        <v>1.3029999999999999</v>
      </c>
      <c r="U21" s="329">
        <v>1.2569999999999999</v>
      </c>
      <c r="V21" s="329">
        <v>1.2849999999999999</v>
      </c>
      <c r="W21" s="329">
        <v>1.3109999999999999</v>
      </c>
      <c r="X21" s="329">
        <v>1.577</v>
      </c>
      <c r="Y21" s="329">
        <v>1.5469999999999999</v>
      </c>
      <c r="Z21" s="329">
        <v>1.7370000000000001</v>
      </c>
      <c r="AA21" s="329">
        <v>1.75</v>
      </c>
      <c r="AB21" s="329">
        <v>1.909</v>
      </c>
      <c r="AC21" s="329">
        <v>1.861</v>
      </c>
      <c r="AD21" s="329">
        <v>1.7789999999999999</v>
      </c>
      <c r="AE21" s="329">
        <v>1.734</v>
      </c>
      <c r="AF21" s="329">
        <v>1.845</v>
      </c>
      <c r="AG21" s="329">
        <v>1.97</v>
      </c>
      <c r="AH21" s="329">
        <v>1.9550000000000001</v>
      </c>
      <c r="AI21" s="329">
        <v>2.044</v>
      </c>
      <c r="AJ21" s="329">
        <v>2.1829999999999998</v>
      </c>
      <c r="AK21" s="329">
        <v>2.1669999999999998</v>
      </c>
      <c r="AL21" s="329">
        <v>2.3730000000000002</v>
      </c>
      <c r="AM21" s="329">
        <v>2.6339999999999999</v>
      </c>
      <c r="AN21" s="329">
        <v>2.9830000000000001</v>
      </c>
      <c r="AO21" s="329">
        <v>3.2930000000000001</v>
      </c>
      <c r="AP21" s="329">
        <v>3.2189999999999999</v>
      </c>
    </row>
    <row r="22" spans="1:42" x14ac:dyDescent="0.2">
      <c r="A22" s="144" t="s">
        <v>175</v>
      </c>
      <c r="B22" s="328">
        <v>9.6639999999999997</v>
      </c>
      <c r="C22" s="328">
        <v>9.6739999999999995</v>
      </c>
      <c r="D22" s="328">
        <v>10.489000000000001</v>
      </c>
      <c r="E22" s="328">
        <v>11.411</v>
      </c>
      <c r="F22" s="328">
        <v>11.555</v>
      </c>
      <c r="G22" s="328">
        <v>11.56</v>
      </c>
      <c r="H22" s="328">
        <v>11.397</v>
      </c>
      <c r="I22" s="328">
        <v>11.85</v>
      </c>
      <c r="J22" s="328">
        <v>9.7509999999999994</v>
      </c>
      <c r="K22" s="328">
        <v>8.6940000000000008</v>
      </c>
      <c r="L22" s="328">
        <v>7.5270000000000001</v>
      </c>
      <c r="M22" s="328">
        <v>7.1230000000000002</v>
      </c>
      <c r="N22" s="328">
        <v>6.2759999999999998</v>
      </c>
      <c r="O22" s="328">
        <v>6.0380000000000003</v>
      </c>
      <c r="P22" s="328">
        <v>6.1820000000000004</v>
      </c>
      <c r="Q22" s="328">
        <v>5.87</v>
      </c>
      <c r="R22" s="328">
        <v>5.8</v>
      </c>
      <c r="S22" s="328">
        <v>5.7</v>
      </c>
      <c r="T22" s="328">
        <v>6.0460000000000003</v>
      </c>
      <c r="U22" s="328">
        <v>6.1150000000000002</v>
      </c>
      <c r="V22" s="328">
        <v>6.0449999999999999</v>
      </c>
      <c r="W22" s="328">
        <v>5.4960000000000004</v>
      </c>
      <c r="X22" s="328">
        <v>9.0280000000000005</v>
      </c>
      <c r="Y22" s="328">
        <v>7.4189999999999996</v>
      </c>
      <c r="Z22" s="328">
        <v>7.6070000000000002</v>
      </c>
      <c r="AA22" s="328">
        <v>6.7850000000000001</v>
      </c>
      <c r="AB22" s="328">
        <v>7.9829999999999997</v>
      </c>
      <c r="AC22" s="328">
        <v>9.24</v>
      </c>
      <c r="AD22" s="328">
        <v>10.002000000000001</v>
      </c>
      <c r="AE22" s="328">
        <v>8.1300000000000008</v>
      </c>
      <c r="AF22" s="328">
        <v>8.3989999999999991</v>
      </c>
      <c r="AG22" s="328">
        <v>8.1229999999999993</v>
      </c>
      <c r="AH22" s="328">
        <v>10.414</v>
      </c>
      <c r="AI22" s="328">
        <v>9.6809999999999992</v>
      </c>
      <c r="AJ22" s="328">
        <v>9.6329999999999991</v>
      </c>
      <c r="AK22" s="328">
        <v>9.4269999999999996</v>
      </c>
      <c r="AL22" s="328">
        <v>8.5570000000000004</v>
      </c>
      <c r="AM22" s="328">
        <v>7.2030000000000003</v>
      </c>
      <c r="AN22" s="328">
        <v>7.4720000000000004</v>
      </c>
      <c r="AO22" s="328">
        <v>8.1839999999999993</v>
      </c>
      <c r="AP22" s="328">
        <v>7.9939999999999998</v>
      </c>
    </row>
    <row r="23" spans="1:42" s="192" customFormat="1" x14ac:dyDescent="0.2">
      <c r="A23" s="195" t="s">
        <v>174</v>
      </c>
      <c r="B23" s="330">
        <v>464.13799999999998</v>
      </c>
      <c r="C23" s="330">
        <v>493.55399999999997</v>
      </c>
      <c r="D23" s="330">
        <v>473.05799999999999</v>
      </c>
      <c r="E23" s="330">
        <v>460.82900000000001</v>
      </c>
      <c r="F23" s="330">
        <v>463.59399999999999</v>
      </c>
      <c r="G23" s="330">
        <v>485.97800000000001</v>
      </c>
      <c r="H23" s="330">
        <v>457.23599999999999</v>
      </c>
      <c r="I23" s="330">
        <v>450.02800000000002</v>
      </c>
      <c r="J23" s="330">
        <v>469.24700000000001</v>
      </c>
      <c r="K23" s="330">
        <v>484.62</v>
      </c>
      <c r="L23" s="330">
        <v>489.28300000000002</v>
      </c>
      <c r="M23" s="330">
        <v>494.20100000000002</v>
      </c>
      <c r="N23" s="330">
        <v>514.03899999999999</v>
      </c>
      <c r="O23" s="330">
        <v>539.59199999999998</v>
      </c>
      <c r="P23" s="330">
        <v>548.48299999999995</v>
      </c>
      <c r="Q23" s="330">
        <v>530.33900000000006</v>
      </c>
      <c r="R23" s="330">
        <v>545.44000000000005</v>
      </c>
      <c r="S23" s="330">
        <v>540.39099999999996</v>
      </c>
      <c r="T23" s="330">
        <v>537.62900000000002</v>
      </c>
      <c r="U23" s="330">
        <v>537.16499999999996</v>
      </c>
      <c r="V23" s="330">
        <v>556.35699999999997</v>
      </c>
      <c r="W23" s="330">
        <v>607.65800000000002</v>
      </c>
      <c r="X23" s="330">
        <v>751.351</v>
      </c>
      <c r="Y23" s="330">
        <v>769.01</v>
      </c>
      <c r="Z23" s="330">
        <v>772.25699999999995</v>
      </c>
      <c r="AA23" s="330">
        <v>834.49900000000002</v>
      </c>
      <c r="AB23" s="330">
        <v>851.63</v>
      </c>
      <c r="AC23" s="331">
        <v>827.12300000000005</v>
      </c>
      <c r="AD23" s="331">
        <v>919.09100000000001</v>
      </c>
      <c r="AE23" s="331">
        <v>981.47699999999998</v>
      </c>
      <c r="AF23" s="331">
        <v>971.149</v>
      </c>
      <c r="AG23" s="331">
        <v>938.37099999999998</v>
      </c>
      <c r="AH23" s="331">
        <v>932.15</v>
      </c>
      <c r="AI23" s="331">
        <v>1016.912</v>
      </c>
      <c r="AJ23" s="331">
        <v>1034.5229999999999</v>
      </c>
      <c r="AK23" s="331">
        <v>1021.8579999999999</v>
      </c>
      <c r="AL23" s="331">
        <v>1058.527</v>
      </c>
      <c r="AM23" s="331">
        <v>1138.019</v>
      </c>
      <c r="AN23" s="331">
        <v>1152.933</v>
      </c>
      <c r="AO23" s="331">
        <v>1124.606</v>
      </c>
      <c r="AP23" s="331">
        <v>1200.8430000000001</v>
      </c>
    </row>
    <row r="24" spans="1:42" x14ac:dyDescent="0.2">
      <c r="B24" s="111"/>
      <c r="C24" s="111"/>
      <c r="D24" s="111"/>
      <c r="E24" s="111"/>
      <c r="F24" s="111"/>
      <c r="G24" s="111"/>
      <c r="H24" s="111"/>
      <c r="I24" s="111"/>
      <c r="J24" s="111"/>
      <c r="K24" s="111"/>
      <c r="L24" s="111"/>
      <c r="M24" s="111"/>
      <c r="N24" s="111"/>
      <c r="O24" s="111"/>
      <c r="P24" s="111"/>
      <c r="Q24" s="111"/>
      <c r="R24" s="111"/>
      <c r="S24" s="111"/>
      <c r="T24" s="111"/>
      <c r="U24" s="111"/>
      <c r="V24" s="358"/>
      <c r="W24" s="358"/>
      <c r="X24" s="358"/>
      <c r="Y24" s="358"/>
      <c r="Z24" s="358"/>
      <c r="AA24" s="358"/>
      <c r="AB24" s="358"/>
      <c r="AC24" s="358"/>
      <c r="AD24" s="358"/>
      <c r="AE24" s="358"/>
      <c r="AF24" s="358"/>
      <c r="AG24" s="358"/>
      <c r="AH24" s="358"/>
      <c r="AI24" s="358"/>
      <c r="AJ24" s="358"/>
      <c r="AK24" s="358"/>
      <c r="AL24" s="358"/>
      <c r="AM24" s="358"/>
      <c r="AN24" s="358"/>
      <c r="AO24" s="358"/>
      <c r="AP24" s="358"/>
    </row>
    <row r="25" spans="1:42" s="192" customFormat="1" x14ac:dyDescent="0.2">
      <c r="A25" s="202" t="s">
        <v>173</v>
      </c>
      <c r="B25" s="202"/>
      <c r="C25" s="202"/>
      <c r="D25" s="202"/>
      <c r="E25" s="207"/>
      <c r="F25" s="207"/>
      <c r="G25" s="207"/>
      <c r="H25" s="207"/>
      <c r="I25" s="207"/>
      <c r="J25" s="207"/>
      <c r="K25" s="207"/>
      <c r="L25" s="207"/>
      <c r="M25" s="206"/>
      <c r="N25" s="206"/>
      <c r="O25" s="206"/>
      <c r="P25" s="206"/>
      <c r="Q25" s="206"/>
      <c r="R25" s="206"/>
      <c r="S25" s="206"/>
      <c r="T25" s="206"/>
      <c r="U25" s="206"/>
      <c r="V25" s="206"/>
      <c r="W25" s="206"/>
      <c r="X25" s="206"/>
      <c r="Y25" s="206"/>
      <c r="Z25" s="206"/>
      <c r="AA25" s="206"/>
      <c r="AB25" s="206"/>
      <c r="AC25" s="206"/>
      <c r="AD25" s="206"/>
      <c r="AE25" s="206"/>
      <c r="AF25" s="206"/>
      <c r="AG25" s="206"/>
      <c r="AH25" s="206"/>
      <c r="AI25" s="206"/>
      <c r="AJ25" s="206"/>
      <c r="AK25" s="206"/>
      <c r="AL25" s="206"/>
      <c r="AM25" s="206"/>
      <c r="AN25" s="206"/>
      <c r="AO25" s="206"/>
      <c r="AP25" s="206"/>
    </row>
    <row r="26" spans="1:42" x14ac:dyDescent="0.2">
      <c r="A26" s="264" t="s">
        <v>0</v>
      </c>
      <c r="B26" s="328">
        <v>357.18900000000002</v>
      </c>
      <c r="C26" s="328">
        <v>380.72</v>
      </c>
      <c r="D26" s="328">
        <v>361.20100000000002</v>
      </c>
      <c r="E26" s="328">
        <v>348.05900000000003</v>
      </c>
      <c r="F26" s="328">
        <v>349.39600000000002</v>
      </c>
      <c r="G26" s="328">
        <v>370.262</v>
      </c>
      <c r="H26" s="328">
        <v>359.73599999999999</v>
      </c>
      <c r="I26" s="328">
        <v>355.14100000000002</v>
      </c>
      <c r="J26" s="328">
        <v>367.22899999999998</v>
      </c>
      <c r="K26" s="328">
        <v>391.20800000000003</v>
      </c>
      <c r="L26" s="328">
        <v>391.75</v>
      </c>
      <c r="M26" s="328">
        <v>387.87400000000002</v>
      </c>
      <c r="N26" s="328">
        <v>406.32100000000003</v>
      </c>
      <c r="O26" s="328">
        <v>444.226</v>
      </c>
      <c r="P26" s="328">
        <v>436.54500000000002</v>
      </c>
      <c r="Q26" s="328">
        <v>413.79199999999997</v>
      </c>
      <c r="R26" s="328">
        <v>411.44400000000002</v>
      </c>
      <c r="S26" s="328">
        <v>419.90899999999999</v>
      </c>
      <c r="T26" s="328">
        <v>431.65699999999998</v>
      </c>
      <c r="U26" s="328">
        <v>435.43099999999998</v>
      </c>
      <c r="V26" s="328">
        <v>450.23200000000003</v>
      </c>
      <c r="W26" s="328">
        <v>493.55799999999999</v>
      </c>
      <c r="X26" s="328">
        <v>609.79200000000003</v>
      </c>
      <c r="Y26" s="328">
        <v>624.78800000000001</v>
      </c>
      <c r="Z26" s="328">
        <v>625.55999999999995</v>
      </c>
      <c r="AA26" s="328">
        <v>676.61400000000003</v>
      </c>
      <c r="AB26" s="328">
        <v>692.87199999999996</v>
      </c>
      <c r="AC26" s="332">
        <v>667.66800000000001</v>
      </c>
      <c r="AD26" s="332">
        <v>752.75300000000004</v>
      </c>
      <c r="AE26" s="332">
        <v>805.20600000000002</v>
      </c>
      <c r="AF26" s="332">
        <v>798.01800000000003</v>
      </c>
      <c r="AG26" s="332">
        <v>753.12099999999998</v>
      </c>
      <c r="AH26" s="332">
        <v>761.58399999999995</v>
      </c>
      <c r="AI26" s="332">
        <v>834.57299999999998</v>
      </c>
      <c r="AJ26" s="332">
        <v>846.58900000000006</v>
      </c>
      <c r="AK26" s="332">
        <v>803.24300000000005</v>
      </c>
      <c r="AL26" s="332">
        <v>817.68399999999997</v>
      </c>
      <c r="AM26" s="332">
        <v>900.07799999999997</v>
      </c>
      <c r="AN26" s="332">
        <v>898.91300000000001</v>
      </c>
      <c r="AO26" s="332">
        <v>866.17600000000004</v>
      </c>
      <c r="AP26" s="332">
        <v>895.17700000000002</v>
      </c>
    </row>
    <row r="27" spans="1:42" x14ac:dyDescent="0.2">
      <c r="A27" s="139" t="s">
        <v>172</v>
      </c>
      <c r="B27" s="328">
        <v>118.914</v>
      </c>
      <c r="C27" s="328">
        <v>135.922</v>
      </c>
      <c r="D27" s="328">
        <v>119.943</v>
      </c>
      <c r="E27" s="328">
        <v>106.79300000000001</v>
      </c>
      <c r="F27" s="328">
        <v>105.66200000000001</v>
      </c>
      <c r="G27" s="328">
        <v>117.65</v>
      </c>
      <c r="H27" s="328">
        <v>110.10899999999999</v>
      </c>
      <c r="I27" s="328">
        <v>102.687</v>
      </c>
      <c r="J27" s="328">
        <v>110.628</v>
      </c>
      <c r="K27" s="328">
        <v>119.943</v>
      </c>
      <c r="L27" s="328">
        <v>116.364</v>
      </c>
      <c r="M27" s="328">
        <v>117.259</v>
      </c>
      <c r="N27" s="328">
        <v>120.994</v>
      </c>
      <c r="O27" s="328">
        <v>141.952</v>
      </c>
      <c r="P27" s="328">
        <v>135.39599999999999</v>
      </c>
      <c r="Q27" s="328">
        <v>126.06399999999999</v>
      </c>
      <c r="R27" s="328">
        <v>125.39</v>
      </c>
      <c r="S27" s="328">
        <v>132.006</v>
      </c>
      <c r="T27" s="328">
        <v>137.315</v>
      </c>
      <c r="U27" s="328">
        <v>137.208</v>
      </c>
      <c r="V27" s="328">
        <v>154.00800000000001</v>
      </c>
      <c r="W27" s="328">
        <v>171.125</v>
      </c>
      <c r="X27" s="328">
        <v>186.90299999999999</v>
      </c>
      <c r="Y27" s="328">
        <v>208.58699999999999</v>
      </c>
      <c r="Z27" s="328">
        <v>207.62100000000001</v>
      </c>
      <c r="AA27" s="328">
        <v>232.19300000000001</v>
      </c>
      <c r="AB27" s="328">
        <v>236.05099999999999</v>
      </c>
      <c r="AC27" s="332">
        <v>212.239</v>
      </c>
      <c r="AD27" s="332">
        <v>277.13900000000001</v>
      </c>
      <c r="AE27" s="332">
        <v>303.35300000000001</v>
      </c>
      <c r="AF27" s="332">
        <v>298.18</v>
      </c>
      <c r="AG27" s="332">
        <v>261.03699999999998</v>
      </c>
      <c r="AH27" s="332">
        <v>267.02199999999999</v>
      </c>
      <c r="AI27" s="332">
        <v>311.50799999999998</v>
      </c>
      <c r="AJ27" s="332">
        <v>307.41199999999998</v>
      </c>
      <c r="AK27" s="332">
        <v>272.79199999999997</v>
      </c>
      <c r="AL27" s="332">
        <v>286.76100000000002</v>
      </c>
      <c r="AM27" s="332">
        <v>328.50299999999999</v>
      </c>
      <c r="AN27" s="332">
        <v>322.83800000000002</v>
      </c>
      <c r="AO27" s="332">
        <v>295.70100000000002</v>
      </c>
      <c r="AP27" s="332">
        <v>315.14600000000002</v>
      </c>
    </row>
    <row r="28" spans="1:42" x14ac:dyDescent="0.2">
      <c r="A28" s="139" t="s">
        <v>170</v>
      </c>
      <c r="B28" s="328">
        <v>225.191</v>
      </c>
      <c r="C28" s="328">
        <v>229.95</v>
      </c>
      <c r="D28" s="328">
        <v>228.38200000000001</v>
      </c>
      <c r="E28" s="328">
        <v>227.29599999999999</v>
      </c>
      <c r="F28" s="328">
        <v>228.084</v>
      </c>
      <c r="G28" s="328">
        <v>237.291</v>
      </c>
      <c r="H28" s="328">
        <v>235.59800000000001</v>
      </c>
      <c r="I28" s="328">
        <v>239.066</v>
      </c>
      <c r="J28" s="328">
        <v>242.066</v>
      </c>
      <c r="K28" s="328">
        <v>253.85400000000001</v>
      </c>
      <c r="L28" s="328">
        <v>256.97500000000002</v>
      </c>
      <c r="M28" s="328">
        <v>255.602</v>
      </c>
      <c r="N28" s="328">
        <v>268.32799999999997</v>
      </c>
      <c r="O28" s="328">
        <v>281.68</v>
      </c>
      <c r="P28" s="328">
        <v>283.09100000000001</v>
      </c>
      <c r="Q28" s="328">
        <v>270.65899999999999</v>
      </c>
      <c r="R28" s="328">
        <v>270.64499999999998</v>
      </c>
      <c r="S28" s="328">
        <v>270.73200000000003</v>
      </c>
      <c r="T28" s="328">
        <v>277.12599999999998</v>
      </c>
      <c r="U28" s="328">
        <v>278.48700000000002</v>
      </c>
      <c r="V28" s="328">
        <v>275.529</v>
      </c>
      <c r="W28" s="328">
        <v>295.46800000000002</v>
      </c>
      <c r="X28" s="328">
        <v>385.45299999999997</v>
      </c>
      <c r="Y28" s="328">
        <v>379.863</v>
      </c>
      <c r="Z28" s="328">
        <v>386.173</v>
      </c>
      <c r="AA28" s="328">
        <v>407.637</v>
      </c>
      <c r="AB28" s="328">
        <v>421.05900000000003</v>
      </c>
      <c r="AC28" s="332">
        <v>419.51799999999997</v>
      </c>
      <c r="AD28" s="332">
        <v>427.05799999999999</v>
      </c>
      <c r="AE28" s="332">
        <v>449.06799999999998</v>
      </c>
      <c r="AF28" s="332">
        <v>454.10399999999998</v>
      </c>
      <c r="AG28" s="332">
        <v>448.20600000000002</v>
      </c>
      <c r="AH28" s="332">
        <v>449.09199999999998</v>
      </c>
      <c r="AI28" s="332">
        <v>467.10700000000003</v>
      </c>
      <c r="AJ28" s="332">
        <v>487.577</v>
      </c>
      <c r="AK28" s="332">
        <v>487.084</v>
      </c>
      <c r="AL28" s="332">
        <v>488.98899999999998</v>
      </c>
      <c r="AM28" s="332">
        <v>518.05700000000002</v>
      </c>
      <c r="AN28" s="332">
        <v>529.6</v>
      </c>
      <c r="AO28" s="332">
        <v>524.83000000000004</v>
      </c>
      <c r="AP28" s="332">
        <v>532.46199999999999</v>
      </c>
    </row>
    <row r="29" spans="1:42" x14ac:dyDescent="0.2">
      <c r="A29" s="139" t="s">
        <v>171</v>
      </c>
      <c r="B29" s="328">
        <v>13.084</v>
      </c>
      <c r="C29" s="328">
        <v>14.848000000000001</v>
      </c>
      <c r="D29" s="328">
        <v>12.875999999999999</v>
      </c>
      <c r="E29" s="328">
        <v>13.97</v>
      </c>
      <c r="F29" s="328">
        <v>15.65</v>
      </c>
      <c r="G29" s="328">
        <v>15.321</v>
      </c>
      <c r="H29" s="328">
        <v>14.029</v>
      </c>
      <c r="I29" s="328">
        <v>13.388</v>
      </c>
      <c r="J29" s="328">
        <v>14.535</v>
      </c>
      <c r="K29" s="328">
        <v>17.411000000000001</v>
      </c>
      <c r="L29" s="328">
        <v>18.411000000000001</v>
      </c>
      <c r="M29" s="328">
        <v>15.013</v>
      </c>
      <c r="N29" s="328">
        <v>16.998999999999999</v>
      </c>
      <c r="O29" s="328">
        <v>20.594000000000001</v>
      </c>
      <c r="P29" s="328">
        <v>18.058</v>
      </c>
      <c r="Q29" s="328">
        <v>17.068999999999999</v>
      </c>
      <c r="R29" s="328">
        <v>15.409000000000001</v>
      </c>
      <c r="S29" s="328">
        <v>17.170999999999999</v>
      </c>
      <c r="T29" s="328">
        <v>17.216000000000001</v>
      </c>
      <c r="U29" s="328">
        <v>19.736000000000001</v>
      </c>
      <c r="V29" s="328">
        <v>20.695</v>
      </c>
      <c r="W29" s="328">
        <v>26.965</v>
      </c>
      <c r="X29" s="328">
        <v>37.436</v>
      </c>
      <c r="Y29" s="328">
        <v>36.338000000000001</v>
      </c>
      <c r="Z29" s="328">
        <v>31.765999999999998</v>
      </c>
      <c r="AA29" s="328">
        <v>36.783999999999999</v>
      </c>
      <c r="AB29" s="328">
        <v>35.762</v>
      </c>
      <c r="AC29" s="332">
        <v>35.911000000000001</v>
      </c>
      <c r="AD29" s="332">
        <v>48.555999999999997</v>
      </c>
      <c r="AE29" s="332">
        <v>52.784999999999997</v>
      </c>
      <c r="AF29" s="332">
        <v>45.734000000000002</v>
      </c>
      <c r="AG29" s="332">
        <v>43.878</v>
      </c>
      <c r="AH29" s="332">
        <v>45.47</v>
      </c>
      <c r="AI29" s="332">
        <v>55.957999999999998</v>
      </c>
      <c r="AJ29" s="332">
        <v>51.6</v>
      </c>
      <c r="AK29" s="332">
        <v>43.366999999999997</v>
      </c>
      <c r="AL29" s="332">
        <v>41.933999999999997</v>
      </c>
      <c r="AM29" s="332">
        <v>53.518000000000001</v>
      </c>
      <c r="AN29" s="332">
        <v>46.475000000000001</v>
      </c>
      <c r="AO29" s="332">
        <v>45.645000000000003</v>
      </c>
      <c r="AP29" s="332">
        <v>47.569000000000003</v>
      </c>
    </row>
    <row r="30" spans="1:42" x14ac:dyDescent="0.2">
      <c r="A30" s="264" t="s">
        <v>335</v>
      </c>
      <c r="B30" s="328">
        <v>1.7569999999999999</v>
      </c>
      <c r="C30" s="328">
        <v>1.587</v>
      </c>
      <c r="D30" s="328">
        <v>1.69</v>
      </c>
      <c r="E30" s="328">
        <v>1.69</v>
      </c>
      <c r="F30" s="328">
        <v>1.8260000000000001</v>
      </c>
      <c r="G30" s="328">
        <v>2.3090000000000002</v>
      </c>
      <c r="H30" s="328">
        <v>1.9079999999999999</v>
      </c>
      <c r="I30" s="328">
        <v>2.1259999999999999</v>
      </c>
      <c r="J30" s="328">
        <v>13.907</v>
      </c>
      <c r="K30" s="328">
        <v>3.6709999999999998</v>
      </c>
      <c r="L30" s="328">
        <v>6.9379999999999997</v>
      </c>
      <c r="M30" s="328">
        <v>10.157999999999999</v>
      </c>
      <c r="N30" s="328">
        <v>21.491</v>
      </c>
      <c r="O30" s="328">
        <v>3.6139999999999999</v>
      </c>
      <c r="P30" s="328">
        <v>19.318999999999999</v>
      </c>
      <c r="Q30" s="328">
        <v>25.204999999999998</v>
      </c>
      <c r="R30" s="328">
        <v>41.435000000000002</v>
      </c>
      <c r="S30" s="328">
        <v>26.199000000000002</v>
      </c>
      <c r="T30" s="328">
        <v>9.8089999999999993</v>
      </c>
      <c r="U30" s="328">
        <v>6.0759999999999996</v>
      </c>
      <c r="V30" s="328">
        <v>7.8380000000000001</v>
      </c>
      <c r="W30" s="328">
        <v>1.401</v>
      </c>
      <c r="X30" s="328">
        <v>1.524</v>
      </c>
      <c r="Y30" s="328">
        <v>1.2789999999999999</v>
      </c>
      <c r="Z30" s="328">
        <v>1.274</v>
      </c>
      <c r="AA30" s="328">
        <v>3.2029999999999998</v>
      </c>
      <c r="AB30" s="328">
        <v>1.17</v>
      </c>
      <c r="AC30" s="332">
        <v>0.92600000000000005</v>
      </c>
      <c r="AD30" s="332">
        <v>1.173</v>
      </c>
      <c r="AE30" s="332">
        <v>0.90800000000000003</v>
      </c>
      <c r="AF30" s="332">
        <v>0.97399999999999998</v>
      </c>
      <c r="AG30" s="332">
        <v>25.896999999999998</v>
      </c>
      <c r="AH30" s="332">
        <v>0.89900000000000002</v>
      </c>
      <c r="AI30" s="332">
        <v>0.78500000000000003</v>
      </c>
      <c r="AJ30" s="332">
        <v>0.72399999999999998</v>
      </c>
      <c r="AK30" s="332">
        <v>20.92</v>
      </c>
      <c r="AL30" s="332">
        <v>46.341999999999999</v>
      </c>
      <c r="AM30" s="332">
        <v>33.47</v>
      </c>
      <c r="AN30" s="332">
        <v>50.582000000000001</v>
      </c>
      <c r="AO30" s="332">
        <v>20.75</v>
      </c>
      <c r="AP30" s="332">
        <v>20.876999999999999</v>
      </c>
    </row>
    <row r="31" spans="1:42" x14ac:dyDescent="0.2">
      <c r="A31" s="264" t="s">
        <v>169</v>
      </c>
      <c r="B31" s="328">
        <v>17.114000000000001</v>
      </c>
      <c r="C31" s="328">
        <v>16.363</v>
      </c>
      <c r="D31" s="328">
        <v>17.289000000000001</v>
      </c>
      <c r="E31" s="328">
        <v>15.779</v>
      </c>
      <c r="F31" s="328">
        <v>15.861000000000001</v>
      </c>
      <c r="G31" s="328">
        <v>14.763999999999999</v>
      </c>
      <c r="H31" s="328">
        <v>13.805999999999999</v>
      </c>
      <c r="I31" s="328">
        <v>12.41</v>
      </c>
      <c r="J31" s="328">
        <v>11.311</v>
      </c>
      <c r="K31" s="328">
        <v>9.8260000000000005</v>
      </c>
      <c r="L31" s="328">
        <v>9.1679999999999993</v>
      </c>
      <c r="M31" s="328">
        <v>8.5359999999999996</v>
      </c>
      <c r="N31" s="328">
        <v>7.8029999999999999</v>
      </c>
      <c r="O31" s="328">
        <v>11.262</v>
      </c>
      <c r="P31" s="328">
        <v>10.917999999999999</v>
      </c>
      <c r="Q31" s="328">
        <v>10.432</v>
      </c>
      <c r="R31" s="328">
        <v>10.048999999999999</v>
      </c>
      <c r="S31" s="328">
        <v>9.8510000000000009</v>
      </c>
      <c r="T31" s="328">
        <v>9.5839999999999996</v>
      </c>
      <c r="U31" s="328">
        <v>9.3610000000000007</v>
      </c>
      <c r="V31" s="328">
        <v>9.0679999999999996</v>
      </c>
      <c r="W31" s="328">
        <v>20.143999999999998</v>
      </c>
      <c r="X31" s="328">
        <v>25.120999999999999</v>
      </c>
      <c r="Y31" s="328">
        <v>26.585999999999999</v>
      </c>
      <c r="Z31" s="328">
        <v>25.905000000000001</v>
      </c>
      <c r="AA31" s="328">
        <v>25.905000000000001</v>
      </c>
      <c r="AB31" s="328">
        <v>25.832999999999998</v>
      </c>
      <c r="AC31" s="332">
        <v>24.568999999999999</v>
      </c>
      <c r="AD31" s="332">
        <v>24.048999999999999</v>
      </c>
      <c r="AE31" s="332">
        <v>22.904</v>
      </c>
      <c r="AF31" s="332">
        <v>22.738</v>
      </c>
      <c r="AG31" s="332">
        <v>21.297000000000001</v>
      </c>
      <c r="AH31" s="332">
        <v>21.670999999999999</v>
      </c>
      <c r="AI31" s="332">
        <v>20.484000000000002</v>
      </c>
      <c r="AJ31" s="332">
        <v>20.405000000000001</v>
      </c>
      <c r="AK31" s="332">
        <v>18.994</v>
      </c>
      <c r="AL31" s="332">
        <v>18.501999999999999</v>
      </c>
      <c r="AM31" s="332">
        <v>17.643000000000001</v>
      </c>
      <c r="AN31" s="332">
        <v>18.420000000000002</v>
      </c>
      <c r="AO31" s="332">
        <v>52.189</v>
      </c>
      <c r="AP31" s="332">
        <v>95.215000000000003</v>
      </c>
    </row>
    <row r="32" spans="1:42" x14ac:dyDescent="0.2">
      <c r="A32" s="112" t="s">
        <v>168</v>
      </c>
      <c r="B32" s="328">
        <v>9.1669999999999998</v>
      </c>
      <c r="C32" s="328">
        <v>9.3770000000000007</v>
      </c>
      <c r="D32" s="328">
        <v>9.157</v>
      </c>
      <c r="E32" s="328">
        <v>9.3640000000000008</v>
      </c>
      <c r="F32" s="328">
        <v>9.1460000000000008</v>
      </c>
      <c r="G32" s="328">
        <v>9.34</v>
      </c>
      <c r="H32" s="328">
        <v>5.1319999999999997</v>
      </c>
      <c r="I32" s="328">
        <v>5.2210000000000001</v>
      </c>
      <c r="J32" s="328">
        <v>5.1219999999999999</v>
      </c>
      <c r="K32" s="328">
        <v>5.2110000000000003</v>
      </c>
      <c r="L32" s="328">
        <v>5.1100000000000003</v>
      </c>
      <c r="M32" s="328">
        <v>5.1980000000000004</v>
      </c>
      <c r="N32" s="328">
        <v>0</v>
      </c>
      <c r="O32" s="328">
        <v>0</v>
      </c>
      <c r="P32" s="328">
        <v>0</v>
      </c>
      <c r="Q32" s="328">
        <v>0</v>
      </c>
      <c r="R32" s="328">
        <v>0</v>
      </c>
      <c r="S32" s="328">
        <v>0</v>
      </c>
      <c r="T32" s="328">
        <v>0</v>
      </c>
      <c r="U32" s="328">
        <v>0</v>
      </c>
      <c r="V32" s="328">
        <v>0</v>
      </c>
      <c r="W32" s="328">
        <v>0</v>
      </c>
      <c r="X32" s="328">
        <v>2.4380000000000002</v>
      </c>
      <c r="Y32" s="328">
        <v>2.4009999999999998</v>
      </c>
      <c r="Z32" s="328">
        <v>2.4380000000000002</v>
      </c>
      <c r="AA32" s="328">
        <v>2.4009999999999998</v>
      </c>
      <c r="AB32" s="328">
        <v>2.4380000000000002</v>
      </c>
      <c r="AC32" s="332">
        <v>2.4</v>
      </c>
      <c r="AD32" s="332">
        <v>2.4380000000000002</v>
      </c>
      <c r="AE32" s="332">
        <v>2.4009999999999998</v>
      </c>
      <c r="AF32" s="332">
        <v>2.4380000000000002</v>
      </c>
      <c r="AG32" s="332">
        <v>2.4020000000000001</v>
      </c>
      <c r="AH32" s="332">
        <v>2.4380000000000002</v>
      </c>
      <c r="AI32" s="332">
        <v>2.4</v>
      </c>
      <c r="AJ32" s="332">
        <v>16.494</v>
      </c>
      <c r="AK32" s="332">
        <v>16.795999999999999</v>
      </c>
      <c r="AL32" s="332">
        <v>16.486000000000001</v>
      </c>
      <c r="AM32" s="332">
        <v>16.728999999999999</v>
      </c>
      <c r="AN32" s="332">
        <v>16.446999999999999</v>
      </c>
      <c r="AO32" s="332">
        <v>16.733000000000001</v>
      </c>
      <c r="AP32" s="332">
        <v>16.448</v>
      </c>
    </row>
    <row r="33" spans="1:166" x14ac:dyDescent="0.2">
      <c r="A33" s="112" t="s">
        <v>308</v>
      </c>
      <c r="B33" s="328">
        <v>0</v>
      </c>
      <c r="C33" s="328">
        <v>0</v>
      </c>
      <c r="D33" s="328">
        <v>0</v>
      </c>
      <c r="E33" s="328">
        <v>0</v>
      </c>
      <c r="F33" s="328">
        <v>0</v>
      </c>
      <c r="G33" s="328">
        <v>0</v>
      </c>
      <c r="H33" s="328">
        <v>0</v>
      </c>
      <c r="I33" s="328">
        <v>0</v>
      </c>
      <c r="J33" s="328">
        <v>0</v>
      </c>
      <c r="K33" s="328">
        <v>0</v>
      </c>
      <c r="L33" s="328">
        <v>0</v>
      </c>
      <c r="M33" s="328">
        <v>0</v>
      </c>
      <c r="N33" s="328">
        <v>0</v>
      </c>
      <c r="O33" s="328">
        <v>0</v>
      </c>
      <c r="P33" s="328">
        <v>0</v>
      </c>
      <c r="Q33" s="328">
        <v>0</v>
      </c>
      <c r="R33" s="328">
        <v>0</v>
      </c>
      <c r="S33" s="328">
        <v>0</v>
      </c>
      <c r="T33" s="328">
        <v>0</v>
      </c>
      <c r="U33" s="328">
        <v>0</v>
      </c>
      <c r="V33" s="328">
        <v>0</v>
      </c>
      <c r="W33" s="328">
        <v>0</v>
      </c>
      <c r="X33" s="328">
        <v>0</v>
      </c>
      <c r="Y33" s="328">
        <v>0</v>
      </c>
      <c r="Z33" s="328">
        <v>0</v>
      </c>
      <c r="AA33" s="328">
        <v>0</v>
      </c>
      <c r="AB33" s="328">
        <v>0</v>
      </c>
      <c r="AC33" s="332">
        <v>0</v>
      </c>
      <c r="AD33" s="332">
        <v>0</v>
      </c>
      <c r="AE33" s="332">
        <v>0</v>
      </c>
      <c r="AF33" s="332">
        <v>0</v>
      </c>
      <c r="AG33" s="332">
        <v>0</v>
      </c>
      <c r="AH33" s="332">
        <v>0</v>
      </c>
      <c r="AI33" s="332">
        <v>0</v>
      </c>
      <c r="AJ33" s="332">
        <v>0</v>
      </c>
      <c r="AK33" s="332">
        <v>0</v>
      </c>
      <c r="AL33" s="332">
        <v>0</v>
      </c>
      <c r="AM33" s="332">
        <v>0</v>
      </c>
      <c r="AN33" s="332">
        <v>0</v>
      </c>
      <c r="AO33" s="332">
        <v>0</v>
      </c>
      <c r="AP33" s="332">
        <v>0</v>
      </c>
    </row>
    <row r="34" spans="1:166" x14ac:dyDescent="0.2">
      <c r="A34" s="200" t="s">
        <v>167</v>
      </c>
      <c r="B34" s="333">
        <v>6.7270000000000003</v>
      </c>
      <c r="C34" s="333">
        <v>6.0579999999999998</v>
      </c>
      <c r="D34" s="333">
        <v>7.9340000000000002</v>
      </c>
      <c r="E34" s="333">
        <v>6.9720000000000004</v>
      </c>
      <c r="F34" s="333">
        <v>8.3829999999999991</v>
      </c>
      <c r="G34" s="333">
        <v>7.9160000000000004</v>
      </c>
      <c r="H34" s="333">
        <v>9.6790000000000003</v>
      </c>
      <c r="I34" s="333">
        <v>7.3579999999999997</v>
      </c>
      <c r="J34" s="333">
        <v>7.1139999999999999</v>
      </c>
      <c r="K34" s="333">
        <v>8.0530000000000008</v>
      </c>
      <c r="L34" s="333">
        <v>7.38</v>
      </c>
      <c r="M34" s="333">
        <v>14.038</v>
      </c>
      <c r="N34" s="333">
        <v>14.493</v>
      </c>
      <c r="O34" s="333">
        <v>14.404</v>
      </c>
      <c r="P34" s="333">
        <v>14.169</v>
      </c>
      <c r="Q34" s="333">
        <v>13.712</v>
      </c>
      <c r="R34" s="333">
        <v>14.887</v>
      </c>
      <c r="S34" s="333">
        <v>16.297999999999998</v>
      </c>
      <c r="T34" s="333">
        <v>18.023</v>
      </c>
      <c r="U34" s="333">
        <v>15.912000000000001</v>
      </c>
      <c r="V34" s="333">
        <v>14.135999999999999</v>
      </c>
      <c r="W34" s="333">
        <v>14.305999999999999</v>
      </c>
      <c r="X34" s="333">
        <v>19.832999999999998</v>
      </c>
      <c r="Y34" s="333">
        <v>18.190000000000001</v>
      </c>
      <c r="Z34" s="333">
        <v>20.975000000000001</v>
      </c>
      <c r="AA34" s="333">
        <v>22.181000000000001</v>
      </c>
      <c r="AB34" s="333">
        <v>22.38</v>
      </c>
      <c r="AC34" s="334">
        <v>18.998999999999999</v>
      </c>
      <c r="AD34" s="334">
        <v>20.029</v>
      </c>
      <c r="AE34" s="334">
        <v>22.535</v>
      </c>
      <c r="AF34" s="334">
        <v>26.591000000000001</v>
      </c>
      <c r="AG34" s="334">
        <v>19.573</v>
      </c>
      <c r="AH34" s="334">
        <v>21.067</v>
      </c>
      <c r="AI34" s="334">
        <v>26.059000000000001</v>
      </c>
      <c r="AJ34" s="334">
        <v>30.582000000000001</v>
      </c>
      <c r="AK34" s="334">
        <v>36.298999999999999</v>
      </c>
      <c r="AL34" s="334">
        <v>26.097000000000001</v>
      </c>
      <c r="AM34" s="334">
        <v>29.867000000000001</v>
      </c>
      <c r="AN34" s="334">
        <v>29.681999999999999</v>
      </c>
      <c r="AO34" s="334">
        <v>24.51</v>
      </c>
      <c r="AP34" s="334">
        <v>22.699000000000002</v>
      </c>
    </row>
    <row r="35" spans="1:166" s="192" customFormat="1" x14ac:dyDescent="0.2">
      <c r="A35" s="195" t="s">
        <v>166</v>
      </c>
      <c r="B35" s="330">
        <v>391.95400000000001</v>
      </c>
      <c r="C35" s="330">
        <v>414.10500000000002</v>
      </c>
      <c r="D35" s="330">
        <v>397.27100000000002</v>
      </c>
      <c r="E35" s="330">
        <v>381.86399999999998</v>
      </c>
      <c r="F35" s="330">
        <v>384.61200000000002</v>
      </c>
      <c r="G35" s="330">
        <v>404.59100000000001</v>
      </c>
      <c r="H35" s="330">
        <v>390.26100000000002</v>
      </c>
      <c r="I35" s="330">
        <v>382.25599999999997</v>
      </c>
      <c r="J35" s="330">
        <v>404.68299999999999</v>
      </c>
      <c r="K35" s="330">
        <v>417.96899999999999</v>
      </c>
      <c r="L35" s="330">
        <v>420.346</v>
      </c>
      <c r="M35" s="330">
        <v>425.80399999999997</v>
      </c>
      <c r="N35" s="330">
        <v>450.108</v>
      </c>
      <c r="O35" s="330">
        <v>473.50599999999997</v>
      </c>
      <c r="P35" s="330">
        <v>480.95100000000002</v>
      </c>
      <c r="Q35" s="330">
        <v>463.142</v>
      </c>
      <c r="R35" s="330">
        <v>477.815</v>
      </c>
      <c r="S35" s="330">
        <v>472.25700000000001</v>
      </c>
      <c r="T35" s="330">
        <v>469.07299999999998</v>
      </c>
      <c r="U35" s="330">
        <v>466.78</v>
      </c>
      <c r="V35" s="330">
        <v>481.274</v>
      </c>
      <c r="W35" s="330">
        <v>529.40899999999999</v>
      </c>
      <c r="X35" s="330">
        <v>658.70799999999997</v>
      </c>
      <c r="Y35" s="330">
        <v>673.24400000000003</v>
      </c>
      <c r="Z35" s="330">
        <v>676.15200000000004</v>
      </c>
      <c r="AA35" s="330">
        <v>730.30399999999997</v>
      </c>
      <c r="AB35" s="330">
        <v>744.69299999999998</v>
      </c>
      <c r="AC35" s="331">
        <v>714.56299999999999</v>
      </c>
      <c r="AD35" s="331">
        <v>800.44200000000001</v>
      </c>
      <c r="AE35" s="331">
        <v>853.95399999999995</v>
      </c>
      <c r="AF35" s="331">
        <v>850.75900000000001</v>
      </c>
      <c r="AG35" s="331">
        <v>822.29</v>
      </c>
      <c r="AH35" s="331">
        <v>807.65899999999999</v>
      </c>
      <c r="AI35" s="331">
        <v>884.30100000000004</v>
      </c>
      <c r="AJ35" s="331">
        <v>914.79399999999998</v>
      </c>
      <c r="AK35" s="331">
        <v>896.25199999999995</v>
      </c>
      <c r="AL35" s="331">
        <v>925.11099999999999</v>
      </c>
      <c r="AM35" s="331">
        <v>997.78700000000003</v>
      </c>
      <c r="AN35" s="331">
        <v>1014.044</v>
      </c>
      <c r="AO35" s="331">
        <v>980.35799999999995</v>
      </c>
      <c r="AP35" s="331">
        <v>1050.4159999999999</v>
      </c>
    </row>
    <row r="36" spans="1:166" s="192" customFormat="1" x14ac:dyDescent="0.2">
      <c r="A36" s="195" t="s">
        <v>164</v>
      </c>
      <c r="B36" s="330">
        <v>72.183999999999997</v>
      </c>
      <c r="C36" s="330">
        <v>79.448999999999998</v>
      </c>
      <c r="D36" s="330">
        <v>75.787000000000006</v>
      </c>
      <c r="E36" s="330">
        <v>78.965000000000003</v>
      </c>
      <c r="F36" s="330">
        <v>78.981999999999999</v>
      </c>
      <c r="G36" s="330">
        <v>81.387</v>
      </c>
      <c r="H36" s="330">
        <v>66.974999999999994</v>
      </c>
      <c r="I36" s="330">
        <v>67.772000000000006</v>
      </c>
      <c r="J36" s="330">
        <v>64.563999999999993</v>
      </c>
      <c r="K36" s="330">
        <v>66.650999999999996</v>
      </c>
      <c r="L36" s="330">
        <v>68.936999999999998</v>
      </c>
      <c r="M36" s="330">
        <v>68.397000000000006</v>
      </c>
      <c r="N36" s="330">
        <v>63.930999999999997</v>
      </c>
      <c r="O36" s="330">
        <v>66.085999999999999</v>
      </c>
      <c r="P36" s="330">
        <v>67.531999999999996</v>
      </c>
      <c r="Q36" s="330">
        <v>67.197999999999993</v>
      </c>
      <c r="R36" s="330">
        <v>67.625</v>
      </c>
      <c r="S36" s="330">
        <v>68.134</v>
      </c>
      <c r="T36" s="330">
        <v>68.555999999999997</v>
      </c>
      <c r="U36" s="330">
        <v>70.385000000000005</v>
      </c>
      <c r="V36" s="330">
        <v>75.082999999999998</v>
      </c>
      <c r="W36" s="330">
        <v>78.248999999999995</v>
      </c>
      <c r="X36" s="330">
        <v>92.643000000000001</v>
      </c>
      <c r="Y36" s="330">
        <v>95.766000000000005</v>
      </c>
      <c r="Z36" s="330">
        <v>96.105000000000004</v>
      </c>
      <c r="AA36" s="330">
        <v>104.19499999999999</v>
      </c>
      <c r="AB36" s="330">
        <v>106.937</v>
      </c>
      <c r="AC36" s="331">
        <v>112.56</v>
      </c>
      <c r="AD36" s="331">
        <v>118.649</v>
      </c>
      <c r="AE36" s="331">
        <v>127.523</v>
      </c>
      <c r="AF36" s="331">
        <v>120.39</v>
      </c>
      <c r="AG36" s="331">
        <v>116.081</v>
      </c>
      <c r="AH36" s="331">
        <v>124.491</v>
      </c>
      <c r="AI36" s="331">
        <v>132.61099999999999</v>
      </c>
      <c r="AJ36" s="331">
        <v>119.729</v>
      </c>
      <c r="AK36" s="331">
        <v>125.60599999999999</v>
      </c>
      <c r="AL36" s="331">
        <v>133.416</v>
      </c>
      <c r="AM36" s="331">
        <v>140.232</v>
      </c>
      <c r="AN36" s="331">
        <v>138.88900000000001</v>
      </c>
      <c r="AO36" s="331">
        <v>144.24799999999999</v>
      </c>
      <c r="AP36" s="331">
        <v>150.42699999999999</v>
      </c>
    </row>
    <row r="37" spans="1:166" s="192" customFormat="1" x14ac:dyDescent="0.2">
      <c r="A37" s="195" t="s">
        <v>163</v>
      </c>
      <c r="B37" s="330">
        <v>464.13799999999998</v>
      </c>
      <c r="C37" s="330">
        <v>493.55399999999997</v>
      </c>
      <c r="D37" s="330">
        <v>473.05799999999999</v>
      </c>
      <c r="E37" s="330">
        <v>460.82900000000001</v>
      </c>
      <c r="F37" s="330">
        <v>463.59399999999999</v>
      </c>
      <c r="G37" s="330">
        <v>485.97800000000001</v>
      </c>
      <c r="H37" s="330">
        <v>457.23599999999999</v>
      </c>
      <c r="I37" s="330">
        <v>450.02800000000002</v>
      </c>
      <c r="J37" s="330">
        <v>469.24700000000001</v>
      </c>
      <c r="K37" s="330">
        <v>484.62</v>
      </c>
      <c r="L37" s="330">
        <v>489.28300000000002</v>
      </c>
      <c r="M37" s="330">
        <v>494.20100000000002</v>
      </c>
      <c r="N37" s="330">
        <v>514.03899999999999</v>
      </c>
      <c r="O37" s="330">
        <v>539.59199999999998</v>
      </c>
      <c r="P37" s="330">
        <v>548.48299999999995</v>
      </c>
      <c r="Q37" s="330">
        <v>530.34</v>
      </c>
      <c r="R37" s="330">
        <v>545.44000000000005</v>
      </c>
      <c r="S37" s="330">
        <v>540.39099999999996</v>
      </c>
      <c r="T37" s="330">
        <v>537.62900000000002</v>
      </c>
      <c r="U37" s="330">
        <v>537.16499999999996</v>
      </c>
      <c r="V37" s="330">
        <v>556.35699999999997</v>
      </c>
      <c r="W37" s="330">
        <v>607.65800000000002</v>
      </c>
      <c r="X37" s="330">
        <v>751.351</v>
      </c>
      <c r="Y37" s="330">
        <v>769.01</v>
      </c>
      <c r="Z37" s="330">
        <v>772.25699999999995</v>
      </c>
      <c r="AA37" s="330">
        <v>834.49900000000002</v>
      </c>
      <c r="AB37" s="330">
        <v>851.63</v>
      </c>
      <c r="AC37" s="331">
        <v>827.12300000000005</v>
      </c>
      <c r="AD37" s="331">
        <v>919.09100000000001</v>
      </c>
      <c r="AE37" s="331">
        <v>981.47699999999998</v>
      </c>
      <c r="AF37" s="331">
        <v>971.149</v>
      </c>
      <c r="AG37" s="331">
        <v>938.37099999999998</v>
      </c>
      <c r="AH37" s="331">
        <v>932.15</v>
      </c>
      <c r="AI37" s="331">
        <v>1016.912</v>
      </c>
      <c r="AJ37" s="331">
        <v>1034.5229999999999</v>
      </c>
      <c r="AK37" s="331">
        <v>1021.8579999999999</v>
      </c>
      <c r="AL37" s="331">
        <v>1058.527</v>
      </c>
      <c r="AM37" s="331">
        <v>1138.019</v>
      </c>
      <c r="AN37" s="331">
        <v>1152.933</v>
      </c>
      <c r="AO37" s="331">
        <v>1124.606</v>
      </c>
      <c r="AP37" s="331">
        <v>1200.8430000000001</v>
      </c>
    </row>
    <row r="38" spans="1:166" x14ac:dyDescent="0.2">
      <c r="B38" s="111"/>
      <c r="C38" s="111"/>
      <c r="D38" s="111"/>
      <c r="E38" s="111"/>
      <c r="F38" s="111"/>
      <c r="G38" s="111"/>
      <c r="H38" s="111"/>
      <c r="I38" s="111"/>
      <c r="J38" s="111"/>
      <c r="K38" s="111"/>
      <c r="L38" s="111"/>
      <c r="M38" s="111"/>
      <c r="N38" s="111"/>
      <c r="O38" s="111"/>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1"/>
      <c r="AO38" s="111"/>
      <c r="AP38" s="111"/>
    </row>
    <row r="39" spans="1:166" x14ac:dyDescent="0.2">
      <c r="A39" s="157"/>
      <c r="B39" s="157"/>
      <c r="C39" s="157"/>
      <c r="M39" s="255"/>
      <c r="N39" s="255"/>
      <c r="O39" s="255"/>
      <c r="P39" s="255"/>
      <c r="Q39" s="255"/>
      <c r="R39" s="255"/>
      <c r="S39" s="255"/>
      <c r="T39" s="255"/>
      <c r="U39" s="255"/>
      <c r="V39" s="255"/>
      <c r="W39" s="255"/>
      <c r="X39" s="255"/>
      <c r="Y39" s="255"/>
      <c r="Z39" s="255"/>
      <c r="AA39" s="255"/>
      <c r="AB39" s="255"/>
      <c r="AC39" s="255"/>
      <c r="AD39" s="255"/>
      <c r="AE39" s="255"/>
      <c r="AF39" s="255"/>
      <c r="AG39" s="255"/>
      <c r="AH39" s="255"/>
      <c r="AI39" s="255"/>
      <c r="AJ39" s="255"/>
      <c r="AK39" s="255"/>
      <c r="AL39" s="255"/>
      <c r="AM39" s="255"/>
      <c r="AN39" s="255"/>
      <c r="AO39" s="255"/>
      <c r="AP39" s="255"/>
      <c r="AQ39" s="255"/>
      <c r="AR39" s="255"/>
      <c r="AS39" s="255"/>
      <c r="AT39" s="255"/>
      <c r="AU39" s="255"/>
      <c r="AV39" s="255"/>
      <c r="AW39" s="255"/>
      <c r="AX39" s="255"/>
      <c r="AY39" s="255"/>
      <c r="AZ39" s="255"/>
      <c r="BA39" s="255"/>
      <c r="BB39" s="255"/>
      <c r="BC39" s="255"/>
      <c r="BD39" s="255"/>
      <c r="BE39" s="255"/>
      <c r="BF39" s="255"/>
      <c r="BK39" s="255"/>
      <c r="BL39" s="255"/>
      <c r="BM39" s="255"/>
      <c r="BN39" s="255"/>
      <c r="BO39" s="255"/>
      <c r="BP39" s="255"/>
      <c r="BQ39" s="255"/>
      <c r="BR39" s="255"/>
      <c r="BS39" s="255"/>
      <c r="BT39" s="255"/>
      <c r="BU39" s="255"/>
      <c r="BV39" s="255"/>
      <c r="BW39" s="255"/>
      <c r="BX39" s="255"/>
      <c r="BY39" s="255"/>
      <c r="BZ39" s="255"/>
      <c r="CA39" s="255"/>
      <c r="CB39" s="255"/>
      <c r="CC39" s="255"/>
      <c r="CD39" s="255"/>
      <c r="CE39" s="255"/>
      <c r="CF39" s="255"/>
      <c r="CG39" s="255"/>
      <c r="CH39" s="158"/>
      <c r="CI39" s="255"/>
      <c r="CJ39" s="255"/>
      <c r="CK39" s="255"/>
      <c r="CL39" s="255"/>
      <c r="CM39" s="255"/>
      <c r="CN39" s="255"/>
      <c r="CO39" s="255"/>
      <c r="CP39" s="255"/>
      <c r="CQ39" s="255"/>
      <c r="CR39" s="255"/>
      <c r="CS39" s="255"/>
      <c r="CT39" s="255"/>
      <c r="CU39" s="255"/>
      <c r="CV39" s="255"/>
      <c r="CW39" s="255"/>
      <c r="CX39" s="255"/>
      <c r="CY39" s="255"/>
      <c r="CZ39" s="255"/>
      <c r="DA39" s="255"/>
      <c r="DB39" s="255"/>
      <c r="DC39" s="255"/>
      <c r="DD39" s="255"/>
      <c r="DE39" s="255"/>
      <c r="DF39" s="255"/>
      <c r="DG39" s="255"/>
      <c r="DH39" s="255"/>
      <c r="DI39" s="255"/>
      <c r="DJ39" s="255"/>
      <c r="DK39" s="158"/>
      <c r="DL39" s="255"/>
      <c r="DM39" s="255"/>
      <c r="DN39" s="255"/>
      <c r="DO39" s="255"/>
      <c r="DP39" s="255"/>
      <c r="DQ39" s="255"/>
      <c r="DR39" s="255"/>
      <c r="DS39" s="255"/>
      <c r="DT39" s="255"/>
      <c r="DU39" s="255"/>
      <c r="DV39" s="255"/>
      <c r="DW39" s="255"/>
      <c r="DX39" s="255"/>
      <c r="DY39" s="255"/>
      <c r="DZ39" s="255"/>
      <c r="EA39" s="255"/>
      <c r="EB39" s="255"/>
      <c r="EC39" s="255"/>
      <c r="ED39" s="255"/>
      <c r="EE39" s="255"/>
      <c r="EF39" s="255"/>
      <c r="EG39" s="255"/>
      <c r="EH39" s="255"/>
      <c r="EI39" s="255"/>
      <c r="EJ39" s="255"/>
      <c r="EK39" s="255"/>
      <c r="EL39" s="255"/>
      <c r="EM39" s="255"/>
      <c r="EN39" s="158"/>
      <c r="EX39" s="158"/>
      <c r="FD39" s="158"/>
      <c r="FJ39" s="158"/>
    </row>
    <row r="40" spans="1:166" ht="25.5" customHeight="1" x14ac:dyDescent="0.2">
      <c r="A40" s="213" t="s">
        <v>235</v>
      </c>
      <c r="B40" s="212" t="s">
        <v>14</v>
      </c>
      <c r="C40" s="212" t="s">
        <v>15</v>
      </c>
      <c r="D40" s="212" t="s">
        <v>16</v>
      </c>
      <c r="E40" s="212" t="s">
        <v>17</v>
      </c>
      <c r="F40" s="212" t="s">
        <v>18</v>
      </c>
      <c r="G40" s="212" t="s">
        <v>19</v>
      </c>
      <c r="H40" s="212" t="s">
        <v>20</v>
      </c>
      <c r="I40" s="212" t="s">
        <v>21</v>
      </c>
      <c r="J40" s="212" t="s">
        <v>22</v>
      </c>
      <c r="K40" s="212" t="s">
        <v>23</v>
      </c>
      <c r="L40" s="214" t="s">
        <v>24</v>
      </c>
      <c r="M40" s="209" t="s">
        <v>39</v>
      </c>
      <c r="N40" s="209" t="s">
        <v>41</v>
      </c>
      <c r="O40" s="209" t="s">
        <v>43</v>
      </c>
      <c r="P40" s="209" t="s">
        <v>109</v>
      </c>
      <c r="Q40" s="209" t="s">
        <v>112</v>
      </c>
      <c r="R40" s="209" t="s">
        <v>117</v>
      </c>
      <c r="S40" s="209" t="s">
        <v>119</v>
      </c>
      <c r="T40" s="209" t="s">
        <v>134</v>
      </c>
      <c r="U40" s="209" t="s">
        <v>239</v>
      </c>
      <c r="V40" s="209" t="s">
        <v>254</v>
      </c>
      <c r="W40" s="209" t="s">
        <v>258</v>
      </c>
      <c r="X40" s="209" t="s">
        <v>260</v>
      </c>
      <c r="Y40" s="209" t="s">
        <v>274</v>
      </c>
      <c r="Z40" s="209" t="s">
        <v>280</v>
      </c>
      <c r="AA40" s="209" t="s">
        <v>301</v>
      </c>
      <c r="AB40" s="209" t="s">
        <v>304</v>
      </c>
      <c r="AC40" s="209" t="s">
        <v>309</v>
      </c>
      <c r="AD40" s="209" t="s">
        <v>314</v>
      </c>
      <c r="AE40" s="209" t="s">
        <v>321</v>
      </c>
      <c r="AF40" s="209" t="s">
        <v>349</v>
      </c>
      <c r="AG40" s="209" t="s">
        <v>360</v>
      </c>
      <c r="AH40" s="209" t="s">
        <v>362</v>
      </c>
      <c r="AI40" s="209" t="s">
        <v>366</v>
      </c>
      <c r="AJ40" s="209" t="s">
        <v>368</v>
      </c>
      <c r="AK40" s="209" t="str">
        <f>+$AK$3</f>
        <v>31 Mar 2025</v>
      </c>
      <c r="AL40" s="209" t="s">
        <v>376</v>
      </c>
      <c r="AM40" s="209" t="s">
        <v>380</v>
      </c>
      <c r="AN40" s="209" t="str">
        <f>+AN3</f>
        <v>31 Dec 2025</v>
      </c>
      <c r="AO40" s="209" t="str">
        <f>+AO3</f>
        <v>31 Mar 2026</v>
      </c>
      <c r="AP40" s="209" t="str">
        <f>+AP3</f>
        <v>30 Jun 2026</v>
      </c>
      <c r="BG40" s="260"/>
      <c r="CJ40" s="260"/>
      <c r="DK40" s="260"/>
      <c r="EN40" s="260"/>
    </row>
    <row r="41" spans="1:166" x14ac:dyDescent="0.2">
      <c r="A41" s="202" t="s">
        <v>183</v>
      </c>
      <c r="B41" s="202"/>
      <c r="C41" s="202"/>
      <c r="D41" s="202"/>
      <c r="E41" s="207"/>
      <c r="F41" s="207"/>
      <c r="G41" s="207"/>
      <c r="H41" s="207"/>
      <c r="I41" s="207"/>
      <c r="J41" s="207"/>
      <c r="K41" s="207"/>
      <c r="L41" s="207"/>
      <c r="M41" s="206"/>
      <c r="N41" s="206"/>
      <c r="O41" s="206"/>
      <c r="P41" s="206"/>
      <c r="Q41" s="206"/>
      <c r="R41" s="206"/>
      <c r="S41" s="206"/>
      <c r="T41" s="206"/>
      <c r="U41" s="206"/>
      <c r="V41" s="206"/>
      <c r="W41" s="206"/>
      <c r="X41" s="206"/>
      <c r="Y41" s="206"/>
      <c r="Z41" s="206"/>
      <c r="AA41" s="206"/>
      <c r="AB41" s="206"/>
      <c r="AC41" s="206"/>
      <c r="AD41" s="206"/>
      <c r="AE41" s="206"/>
      <c r="AF41" s="206"/>
      <c r="AG41" s="206"/>
      <c r="AH41" s="206"/>
      <c r="AI41" s="206"/>
      <c r="AJ41" s="206"/>
      <c r="AK41" s="206"/>
      <c r="AL41" s="206"/>
      <c r="AM41" s="206"/>
      <c r="AN41" s="206"/>
      <c r="AO41" s="206"/>
      <c r="AP41" s="206"/>
      <c r="BG41" s="260"/>
      <c r="CJ41" s="260"/>
      <c r="DK41" s="260"/>
      <c r="EN41" s="260"/>
    </row>
    <row r="42" spans="1:166" ht="22.5" x14ac:dyDescent="0.2">
      <c r="A42" s="120" t="s">
        <v>333</v>
      </c>
      <c r="B42" s="327">
        <v>132.041</v>
      </c>
      <c r="C42" s="327">
        <v>135.249</v>
      </c>
      <c r="D42" s="327">
        <v>139.54900000000001</v>
      </c>
      <c r="E42" s="327">
        <v>148.059</v>
      </c>
      <c r="F42" s="327">
        <v>135.49199999999999</v>
      </c>
      <c r="G42" s="327">
        <v>141.661</v>
      </c>
      <c r="H42" s="327">
        <v>145.01400000000001</v>
      </c>
      <c r="I42" s="327">
        <v>144.44399999999999</v>
      </c>
      <c r="J42" s="327">
        <v>141.203</v>
      </c>
      <c r="K42" s="327">
        <v>166.08500000000001</v>
      </c>
      <c r="L42" s="327">
        <v>171.06100000000001</v>
      </c>
      <c r="M42" s="327">
        <v>166.41200000000001</v>
      </c>
      <c r="N42" s="327">
        <v>156.02799999999999</v>
      </c>
      <c r="O42" s="327">
        <v>178.44</v>
      </c>
      <c r="P42" s="327">
        <v>164.369</v>
      </c>
      <c r="Q42" s="327">
        <v>153.774</v>
      </c>
      <c r="R42" s="327">
        <v>141.489</v>
      </c>
      <c r="S42" s="327">
        <v>152.74299999999999</v>
      </c>
      <c r="T42" s="327">
        <v>153.77099999999999</v>
      </c>
      <c r="U42" s="327">
        <v>134.833</v>
      </c>
      <c r="V42" s="327">
        <v>130.76300000000001</v>
      </c>
      <c r="W42" s="327">
        <v>155.053</v>
      </c>
      <c r="X42" s="327">
        <v>172.98599999999999</v>
      </c>
      <c r="Y42" s="327">
        <v>187.03100000000001</v>
      </c>
      <c r="Z42" s="327">
        <v>213.21700000000001</v>
      </c>
      <c r="AA42" s="327">
        <v>205.59299999999999</v>
      </c>
      <c r="AB42" s="327">
        <v>211.98</v>
      </c>
      <c r="AC42" s="327">
        <v>203.00299999999999</v>
      </c>
      <c r="AD42" s="327">
        <v>192.52199999999999</v>
      </c>
      <c r="AE42" s="327">
        <v>182.167</v>
      </c>
      <c r="AF42" s="327">
        <v>185.68199999999999</v>
      </c>
      <c r="AG42" s="327">
        <v>172.167</v>
      </c>
      <c r="AH42" s="327">
        <v>155.33699999999999</v>
      </c>
      <c r="AI42" s="327">
        <v>177.50700000000001</v>
      </c>
      <c r="AJ42" s="327">
        <v>190.97499999999999</v>
      </c>
      <c r="AK42" s="327">
        <v>164.37700000000001</v>
      </c>
      <c r="AL42" s="327">
        <v>200.59899999999999</v>
      </c>
      <c r="AM42" s="327">
        <v>251.12299999999999</v>
      </c>
      <c r="AN42" s="327">
        <v>196.34</v>
      </c>
      <c r="AO42" s="327">
        <v>180.95</v>
      </c>
      <c r="AP42" s="327">
        <v>193.47900000000001</v>
      </c>
      <c r="BG42" s="260"/>
      <c r="CJ42" s="260"/>
      <c r="DK42" s="260"/>
      <c r="EN42" s="260"/>
    </row>
    <row r="43" spans="1:166" x14ac:dyDescent="0.2">
      <c r="A43" s="264" t="s">
        <v>334</v>
      </c>
      <c r="B43" s="329">
        <v>2.4820000000000002</v>
      </c>
      <c r="C43" s="329">
        <v>2.456</v>
      </c>
      <c r="D43" s="329">
        <v>2.6139999999999999</v>
      </c>
      <c r="E43" s="329">
        <v>2.2869999999999999</v>
      </c>
      <c r="F43" s="329">
        <v>2.4169999999999998</v>
      </c>
      <c r="G43" s="329">
        <v>2.3359999999999999</v>
      </c>
      <c r="H43" s="329">
        <v>2.2949999999999999</v>
      </c>
      <c r="I43" s="329">
        <v>2.234</v>
      </c>
      <c r="J43" s="329">
        <v>2.3650000000000002</v>
      </c>
      <c r="K43" s="329">
        <v>2.9689999999999999</v>
      </c>
      <c r="L43" s="329">
        <v>4.01</v>
      </c>
      <c r="M43" s="329">
        <v>4.492</v>
      </c>
      <c r="N43" s="329">
        <v>4.3259999999999996</v>
      </c>
      <c r="O43" s="329">
        <v>6.6429999999999998</v>
      </c>
      <c r="P43" s="329">
        <v>3.5920000000000001</v>
      </c>
      <c r="Q43" s="329">
        <v>3.4119999999999999</v>
      </c>
      <c r="R43" s="329">
        <v>2.4969999999999999</v>
      </c>
      <c r="S43" s="329">
        <v>2.476</v>
      </c>
      <c r="T43" s="329">
        <v>4.4610000000000003</v>
      </c>
      <c r="U43" s="329">
        <v>4.6929999999999996</v>
      </c>
      <c r="V43" s="329">
        <v>1.7569999999999999</v>
      </c>
      <c r="W43" s="329">
        <v>1.536</v>
      </c>
      <c r="X43" s="329">
        <v>2.274</v>
      </c>
      <c r="Y43" s="329">
        <v>0.48199999999999998</v>
      </c>
      <c r="Z43" s="329">
        <v>0.496</v>
      </c>
      <c r="AA43" s="329">
        <v>1.5349999999999999</v>
      </c>
      <c r="AB43" s="329">
        <v>0.25900000000000001</v>
      </c>
      <c r="AC43" s="329">
        <v>4.2489999999999997</v>
      </c>
      <c r="AD43" s="329">
        <v>19.997</v>
      </c>
      <c r="AE43" s="329">
        <v>25.222999999999999</v>
      </c>
      <c r="AF43" s="329">
        <v>14.254</v>
      </c>
      <c r="AG43" s="329">
        <v>19.934999999999999</v>
      </c>
      <c r="AH43" s="329">
        <v>36.792000000000002</v>
      </c>
      <c r="AI43" s="329">
        <v>39.417000000000002</v>
      </c>
      <c r="AJ43" s="329">
        <v>51.841999999999999</v>
      </c>
      <c r="AK43" s="329">
        <v>55.881999999999998</v>
      </c>
      <c r="AL43" s="329">
        <v>49.634999999999998</v>
      </c>
      <c r="AM43" s="329">
        <v>31.571000000000002</v>
      </c>
      <c r="AN43" s="329">
        <v>80.706999999999994</v>
      </c>
      <c r="AO43" s="329">
        <v>82.087000000000003</v>
      </c>
      <c r="AP43" s="329">
        <v>82.078999999999994</v>
      </c>
      <c r="BG43" s="260"/>
      <c r="CJ43" s="260"/>
      <c r="DK43" s="260"/>
      <c r="EN43" s="260"/>
    </row>
    <row r="44" spans="1:166" x14ac:dyDescent="0.2">
      <c r="A44" s="145" t="s">
        <v>177</v>
      </c>
      <c r="B44" s="329">
        <v>2.4820000000000002</v>
      </c>
      <c r="C44" s="329">
        <v>2.456</v>
      </c>
      <c r="D44" s="329">
        <v>2.6139999999999999</v>
      </c>
      <c r="E44" s="329">
        <v>2.2869999999999999</v>
      </c>
      <c r="F44" s="329">
        <v>2.4169999999999998</v>
      </c>
      <c r="G44" s="329">
        <v>2.3359999999999999</v>
      </c>
      <c r="H44" s="329">
        <v>2.2949999999999999</v>
      </c>
      <c r="I44" s="329">
        <v>2.238</v>
      </c>
      <c r="J44" s="329">
        <v>2.367</v>
      </c>
      <c r="K44" s="329">
        <v>2.9729999999999999</v>
      </c>
      <c r="L44" s="329">
        <v>4.0110000000000001</v>
      </c>
      <c r="M44" s="329">
        <v>4.4930000000000003</v>
      </c>
      <c r="N44" s="329">
        <v>4.3280000000000003</v>
      </c>
      <c r="O44" s="329">
        <v>6.6470000000000002</v>
      </c>
      <c r="P44" s="329">
        <v>3.593</v>
      </c>
      <c r="Q44" s="329">
        <v>3.4129999999999998</v>
      </c>
      <c r="R44" s="329">
        <v>2.4990000000000001</v>
      </c>
      <c r="S44" s="329">
        <v>2.4769999999999999</v>
      </c>
      <c r="T44" s="329">
        <v>4.4619999999999997</v>
      </c>
      <c r="U44" s="329">
        <v>4.694</v>
      </c>
      <c r="V44" s="329">
        <v>1.7569999999999999</v>
      </c>
      <c r="W44" s="329">
        <v>1.5369999999999999</v>
      </c>
      <c r="X44" s="329">
        <v>2.2749999999999999</v>
      </c>
      <c r="Y44" s="329">
        <v>0.48299999999999998</v>
      </c>
      <c r="Z44" s="329">
        <v>0.497</v>
      </c>
      <c r="AA44" s="329">
        <v>1.536</v>
      </c>
      <c r="AB44" s="329">
        <v>0.26</v>
      </c>
      <c r="AC44" s="329">
        <v>4.25</v>
      </c>
      <c r="AD44" s="329">
        <v>20.001999999999999</v>
      </c>
      <c r="AE44" s="329">
        <v>25.228999999999999</v>
      </c>
      <c r="AF44" s="329">
        <v>14.259</v>
      </c>
      <c r="AG44" s="329">
        <v>19.937000000000001</v>
      </c>
      <c r="AH44" s="329">
        <v>36.801000000000002</v>
      </c>
      <c r="AI44" s="329">
        <v>39.423999999999999</v>
      </c>
      <c r="AJ44" s="329">
        <v>51.848999999999997</v>
      </c>
      <c r="AK44" s="329">
        <v>55.895000000000003</v>
      </c>
      <c r="AL44" s="329">
        <v>49.64</v>
      </c>
      <c r="AM44" s="329">
        <v>31.574000000000002</v>
      </c>
      <c r="AN44" s="329">
        <v>80.712999999999994</v>
      </c>
      <c r="AO44" s="329">
        <v>82.093000000000004</v>
      </c>
      <c r="AP44" s="329">
        <v>82.084000000000003</v>
      </c>
      <c r="BG44" s="260"/>
      <c r="CJ44" s="260"/>
      <c r="DK44" s="260"/>
      <c r="EN44" s="260"/>
    </row>
    <row r="45" spans="1:166" x14ac:dyDescent="0.2">
      <c r="A45" s="145" t="s">
        <v>186</v>
      </c>
      <c r="B45" s="329">
        <v>0</v>
      </c>
      <c r="C45" s="329">
        <v>0</v>
      </c>
      <c r="D45" s="329">
        <v>0</v>
      </c>
      <c r="E45" s="329">
        <v>0</v>
      </c>
      <c r="F45" s="329">
        <v>0</v>
      </c>
      <c r="G45" s="329">
        <v>0</v>
      </c>
      <c r="H45" s="329">
        <v>0</v>
      </c>
      <c r="I45" s="329">
        <v>-4.0000000000000001E-3</v>
      </c>
      <c r="J45" s="329">
        <v>-2E-3</v>
      </c>
      <c r="K45" s="329">
        <v>-4.0000000000000001E-3</v>
      </c>
      <c r="L45" s="329">
        <v>-1E-3</v>
      </c>
      <c r="M45" s="329">
        <v>-1E-3</v>
      </c>
      <c r="N45" s="329">
        <v>-2E-3</v>
      </c>
      <c r="O45" s="329">
        <v>-4.0000000000000001E-3</v>
      </c>
      <c r="P45" s="329">
        <v>-1E-3</v>
      </c>
      <c r="Q45" s="329">
        <v>-1E-3</v>
      </c>
      <c r="R45" s="329">
        <v>-2E-3</v>
      </c>
      <c r="S45" s="329">
        <v>-1E-3</v>
      </c>
      <c r="T45" s="329">
        <v>-1E-3</v>
      </c>
      <c r="U45" s="329">
        <v>-1E-3</v>
      </c>
      <c r="V45" s="329">
        <v>0</v>
      </c>
      <c r="W45" s="329">
        <v>-1E-3</v>
      </c>
      <c r="X45" s="329">
        <v>-1E-3</v>
      </c>
      <c r="Y45" s="329">
        <v>-1E-3</v>
      </c>
      <c r="Z45" s="329">
        <v>-1E-3</v>
      </c>
      <c r="AA45" s="329">
        <v>-1E-3</v>
      </c>
      <c r="AB45" s="329">
        <v>-1E-3</v>
      </c>
      <c r="AC45" s="329">
        <v>-1E-3</v>
      </c>
      <c r="AD45" s="329">
        <v>-5.0000000000000001E-3</v>
      </c>
      <c r="AE45" s="329">
        <v>-6.0000000000000001E-3</v>
      </c>
      <c r="AF45" s="329">
        <v>-5.0000000000000001E-3</v>
      </c>
      <c r="AG45" s="329">
        <v>-2E-3</v>
      </c>
      <c r="AH45" s="329">
        <v>-8.9999999999999993E-3</v>
      </c>
      <c r="AI45" s="329">
        <v>-7.0000000000000001E-3</v>
      </c>
      <c r="AJ45" s="329">
        <v>-7.0000000000000001E-3</v>
      </c>
      <c r="AK45" s="329">
        <v>-1.2999999999999999E-2</v>
      </c>
      <c r="AL45" s="329">
        <v>-5.0000000000000001E-3</v>
      </c>
      <c r="AM45" s="329">
        <v>-3.0000000000000001E-3</v>
      </c>
      <c r="AN45" s="329">
        <v>-6.0000000000000001E-3</v>
      </c>
      <c r="AO45" s="329">
        <v>-6.0000000000000001E-3</v>
      </c>
      <c r="AP45" s="329">
        <v>-5.0000000000000001E-3</v>
      </c>
      <c r="BG45" s="260"/>
      <c r="CJ45" s="260"/>
      <c r="DK45" s="260"/>
      <c r="EN45" s="260"/>
    </row>
    <row r="46" spans="1:166" x14ac:dyDescent="0.2">
      <c r="A46" s="264" t="s">
        <v>178</v>
      </c>
      <c r="B46" s="329">
        <v>303.48899999999998</v>
      </c>
      <c r="C46" s="329">
        <v>309.79700000000003</v>
      </c>
      <c r="D46" s="329">
        <v>312.012</v>
      </c>
      <c r="E46" s="329">
        <v>320.37099999999998</v>
      </c>
      <c r="F46" s="329">
        <v>329.19900000000001</v>
      </c>
      <c r="G46" s="329">
        <v>334.71</v>
      </c>
      <c r="H46" s="329">
        <v>332.55700000000002</v>
      </c>
      <c r="I46" s="329">
        <v>346.51499999999999</v>
      </c>
      <c r="J46" s="329">
        <v>350.66</v>
      </c>
      <c r="K46" s="329">
        <v>346.62</v>
      </c>
      <c r="L46" s="329">
        <v>359.49900000000002</v>
      </c>
      <c r="M46" s="329">
        <v>371.30700000000002</v>
      </c>
      <c r="N46" s="329">
        <v>387.49900000000002</v>
      </c>
      <c r="O46" s="329">
        <v>392.94200000000001</v>
      </c>
      <c r="P46" s="329">
        <v>399.29899999999998</v>
      </c>
      <c r="Q46" s="329">
        <v>403.625</v>
      </c>
      <c r="R46" s="329">
        <v>402.13900000000001</v>
      </c>
      <c r="S46" s="329">
        <v>404.911</v>
      </c>
      <c r="T46" s="329">
        <v>399.14600000000002</v>
      </c>
      <c r="U46" s="329">
        <v>418.34800000000001</v>
      </c>
      <c r="V46" s="329">
        <v>429.74</v>
      </c>
      <c r="W46" s="329">
        <v>442.71300000000002</v>
      </c>
      <c r="X46" s="329">
        <v>452.97699999999998</v>
      </c>
      <c r="Y46" s="329">
        <v>461.245</v>
      </c>
      <c r="Z46" s="329">
        <v>492</v>
      </c>
      <c r="AA46" s="329">
        <v>509.87799999999999</v>
      </c>
      <c r="AB46" s="329">
        <v>521.32600000000002</v>
      </c>
      <c r="AC46" s="329">
        <v>537.73400000000004</v>
      </c>
      <c r="AD46" s="329">
        <v>558.01599999999996</v>
      </c>
      <c r="AE46" s="329">
        <v>560.97699999999998</v>
      </c>
      <c r="AF46" s="329">
        <v>575.55999999999995</v>
      </c>
      <c r="AG46" s="329">
        <v>586.45799999999997</v>
      </c>
      <c r="AH46" s="329">
        <v>611.33399999999995</v>
      </c>
      <c r="AI46" s="329">
        <v>618.54300000000001</v>
      </c>
      <c r="AJ46" s="329">
        <v>633.66600000000005</v>
      </c>
      <c r="AK46" s="329">
        <v>662.43100000000004</v>
      </c>
      <c r="AL46" s="329">
        <v>686.41600000000005</v>
      </c>
      <c r="AM46" s="329">
        <v>704.90200000000004</v>
      </c>
      <c r="AN46" s="329">
        <v>734.24300000000005</v>
      </c>
      <c r="AO46" s="329">
        <v>753.649</v>
      </c>
      <c r="AP46" s="329">
        <v>782.90499999999997</v>
      </c>
      <c r="BG46" s="260"/>
      <c r="CJ46" s="260"/>
      <c r="DK46" s="260"/>
      <c r="EN46" s="260"/>
    </row>
    <row r="47" spans="1:166" x14ac:dyDescent="0.2">
      <c r="A47" s="145" t="s">
        <v>177</v>
      </c>
      <c r="B47" s="329">
        <v>341.04599999999999</v>
      </c>
      <c r="C47" s="329">
        <v>348.67899999999997</v>
      </c>
      <c r="D47" s="329">
        <v>351.41899999999998</v>
      </c>
      <c r="E47" s="329">
        <v>359.6</v>
      </c>
      <c r="F47" s="329">
        <v>368.73899999999998</v>
      </c>
      <c r="G47" s="329">
        <v>375.69900000000001</v>
      </c>
      <c r="H47" s="329">
        <v>368.44</v>
      </c>
      <c r="I47" s="329">
        <v>379.71300000000002</v>
      </c>
      <c r="J47" s="329">
        <v>383.87700000000001</v>
      </c>
      <c r="K47" s="329">
        <v>379.541</v>
      </c>
      <c r="L47" s="329">
        <v>391.56700000000001</v>
      </c>
      <c r="M47" s="329">
        <v>402.779</v>
      </c>
      <c r="N47" s="329">
        <v>418.89600000000002</v>
      </c>
      <c r="O47" s="329">
        <v>424.84300000000002</v>
      </c>
      <c r="P47" s="329">
        <v>420.23599999999999</v>
      </c>
      <c r="Q47" s="329">
        <v>422.745</v>
      </c>
      <c r="R47" s="329">
        <v>420.82100000000003</v>
      </c>
      <c r="S47" s="329">
        <v>422.31</v>
      </c>
      <c r="T47" s="329">
        <v>420.274</v>
      </c>
      <c r="U47" s="329">
        <v>439.976</v>
      </c>
      <c r="V47" s="329">
        <v>450.34899999999999</v>
      </c>
      <c r="W47" s="329">
        <v>463.52300000000002</v>
      </c>
      <c r="X47" s="329">
        <v>473.11799999999999</v>
      </c>
      <c r="Y47" s="329">
        <v>480.70499999999998</v>
      </c>
      <c r="Z47" s="329">
        <v>512.03300000000002</v>
      </c>
      <c r="AA47" s="329">
        <v>530.077</v>
      </c>
      <c r="AB47" s="329">
        <v>542.00099999999998</v>
      </c>
      <c r="AC47" s="329">
        <v>558.59199999999998</v>
      </c>
      <c r="AD47" s="329">
        <v>577.524</v>
      </c>
      <c r="AE47" s="329">
        <v>581.26</v>
      </c>
      <c r="AF47" s="329">
        <v>597.71500000000003</v>
      </c>
      <c r="AG47" s="329">
        <v>608.73699999999997</v>
      </c>
      <c r="AH47" s="329">
        <v>632.18600000000004</v>
      </c>
      <c r="AI47" s="329">
        <v>640.42100000000005</v>
      </c>
      <c r="AJ47" s="329">
        <v>655.13599999999997</v>
      </c>
      <c r="AK47" s="329">
        <v>684.625</v>
      </c>
      <c r="AL47" s="329">
        <v>707.87400000000002</v>
      </c>
      <c r="AM47" s="329">
        <v>725.779</v>
      </c>
      <c r="AN47" s="329">
        <v>755.00900000000001</v>
      </c>
      <c r="AO47" s="329">
        <v>774.64</v>
      </c>
      <c r="AP47" s="329">
        <v>803.26400000000001</v>
      </c>
      <c r="BG47" s="260"/>
      <c r="CJ47" s="260"/>
      <c r="DK47" s="260"/>
      <c r="EN47" s="260"/>
    </row>
    <row r="48" spans="1:166" x14ac:dyDescent="0.2">
      <c r="A48" s="139" t="s">
        <v>172</v>
      </c>
      <c r="B48" s="329">
        <v>165.845</v>
      </c>
      <c r="C48" s="329">
        <v>167.71199999999999</v>
      </c>
      <c r="D48" s="329">
        <v>173.93600000000001</v>
      </c>
      <c r="E48" s="329">
        <v>173.86699999999999</v>
      </c>
      <c r="F48" s="329">
        <v>176.2</v>
      </c>
      <c r="G48" s="329">
        <v>179.74299999999999</v>
      </c>
      <c r="H48" s="329">
        <v>168.56299999999999</v>
      </c>
      <c r="I48" s="329">
        <v>174.82400000000001</v>
      </c>
      <c r="J48" s="329">
        <v>174.39500000000001</v>
      </c>
      <c r="K48" s="329">
        <v>166.00899999999999</v>
      </c>
      <c r="L48" s="329">
        <v>176.36799999999999</v>
      </c>
      <c r="M48" s="329">
        <v>182.97</v>
      </c>
      <c r="N48" s="329">
        <v>193.102</v>
      </c>
      <c r="O48" s="329">
        <v>193.46799999999999</v>
      </c>
      <c r="P48" s="329">
        <v>189.476</v>
      </c>
      <c r="Q48" s="329">
        <v>188.47300000000001</v>
      </c>
      <c r="R48" s="329">
        <v>186.25299999999999</v>
      </c>
      <c r="S48" s="329">
        <v>184.28899999999999</v>
      </c>
      <c r="T48" s="329">
        <v>180.864</v>
      </c>
      <c r="U48" s="329">
        <v>190.75200000000001</v>
      </c>
      <c r="V48" s="329">
        <v>193.066</v>
      </c>
      <c r="W48" s="329">
        <v>202.10599999999999</v>
      </c>
      <c r="X48" s="329">
        <v>205.886</v>
      </c>
      <c r="Y48" s="329">
        <v>201.18799999999999</v>
      </c>
      <c r="Z48" s="329">
        <v>217.63800000000001</v>
      </c>
      <c r="AA48" s="329">
        <v>223.63300000000001</v>
      </c>
      <c r="AB48" s="329">
        <v>227.739</v>
      </c>
      <c r="AC48" s="329">
        <v>234.239</v>
      </c>
      <c r="AD48" s="329">
        <v>240.92</v>
      </c>
      <c r="AE48" s="329">
        <v>242.756</v>
      </c>
      <c r="AF48" s="329">
        <v>249.80500000000001</v>
      </c>
      <c r="AG48" s="329">
        <v>253.31399999999999</v>
      </c>
      <c r="AH48" s="329">
        <v>255.94900000000001</v>
      </c>
      <c r="AI48" s="329">
        <v>255.60499999999999</v>
      </c>
      <c r="AJ48" s="329">
        <v>259.67599999999999</v>
      </c>
      <c r="AK48" s="329">
        <v>273.863</v>
      </c>
      <c r="AL48" s="329">
        <v>278.27300000000002</v>
      </c>
      <c r="AM48" s="329">
        <v>284.44799999999998</v>
      </c>
      <c r="AN48" s="329">
        <v>294.721</v>
      </c>
      <c r="AO48" s="329">
        <v>298.97500000000002</v>
      </c>
      <c r="AP48" s="329">
        <v>307.72399999999999</v>
      </c>
      <c r="BG48" s="260"/>
      <c r="CJ48" s="260"/>
      <c r="DK48" s="260"/>
      <c r="EN48" s="260"/>
    </row>
    <row r="49" spans="1:144" x14ac:dyDescent="0.2">
      <c r="A49" s="139" t="s">
        <v>170</v>
      </c>
      <c r="B49" s="329">
        <v>173.00200000000001</v>
      </c>
      <c r="C49" s="329">
        <v>176.143</v>
      </c>
      <c r="D49" s="329">
        <v>177.21299999999999</v>
      </c>
      <c r="E49" s="329">
        <v>183.32499999999999</v>
      </c>
      <c r="F49" s="329">
        <v>191.71</v>
      </c>
      <c r="G49" s="329">
        <v>195.54</v>
      </c>
      <c r="H49" s="329">
        <v>197.12100000000001</v>
      </c>
      <c r="I49" s="329">
        <v>201.971</v>
      </c>
      <c r="J49" s="329">
        <v>206.67599999999999</v>
      </c>
      <c r="K49" s="329">
        <v>210.66399999999999</v>
      </c>
      <c r="L49" s="329">
        <v>211.97200000000001</v>
      </c>
      <c r="M49" s="329">
        <v>216.501</v>
      </c>
      <c r="N49" s="329">
        <v>222.61600000000001</v>
      </c>
      <c r="O49" s="329">
        <v>226.42</v>
      </c>
      <c r="P49" s="329">
        <v>226.35499999999999</v>
      </c>
      <c r="Q49" s="329">
        <v>229.83099999999999</v>
      </c>
      <c r="R49" s="329">
        <v>230.43799999999999</v>
      </c>
      <c r="S49" s="329">
        <v>232.489</v>
      </c>
      <c r="T49" s="329">
        <v>233.96100000000001</v>
      </c>
      <c r="U49" s="329">
        <v>243.59800000000001</v>
      </c>
      <c r="V49" s="329">
        <v>251.84700000000001</v>
      </c>
      <c r="W49" s="329">
        <v>256.19299999999998</v>
      </c>
      <c r="X49" s="329">
        <v>262.267</v>
      </c>
      <c r="Y49" s="329">
        <v>274.83999999999997</v>
      </c>
      <c r="Z49" s="329">
        <v>290.11799999999999</v>
      </c>
      <c r="AA49" s="329">
        <v>302.69</v>
      </c>
      <c r="AB49" s="329">
        <v>309.89800000000002</v>
      </c>
      <c r="AC49" s="329">
        <v>319.96499999999997</v>
      </c>
      <c r="AD49" s="329">
        <v>328.858</v>
      </c>
      <c r="AE49" s="329">
        <v>331.08199999999999</v>
      </c>
      <c r="AF49" s="329">
        <v>341.577</v>
      </c>
      <c r="AG49" s="329">
        <v>349.07400000000001</v>
      </c>
      <c r="AH49" s="329">
        <v>369.36</v>
      </c>
      <c r="AI49" s="329">
        <v>378.238</v>
      </c>
      <c r="AJ49" s="329">
        <v>384.07799999999997</v>
      </c>
      <c r="AK49" s="329">
        <v>399.21199999999999</v>
      </c>
      <c r="AL49" s="329">
        <v>418.43900000000002</v>
      </c>
      <c r="AM49" s="329">
        <v>430.536</v>
      </c>
      <c r="AN49" s="329">
        <v>441.15800000000002</v>
      </c>
      <c r="AO49" s="329">
        <v>456.82299999999998</v>
      </c>
      <c r="AP49" s="329">
        <v>472.62799999999999</v>
      </c>
      <c r="BG49" s="260"/>
      <c r="CJ49" s="260"/>
      <c r="DK49" s="260"/>
      <c r="EN49" s="260"/>
    </row>
    <row r="50" spans="1:144" x14ac:dyDescent="0.2">
      <c r="A50" s="139" t="s">
        <v>171</v>
      </c>
      <c r="B50" s="329">
        <v>2.1989999999999998</v>
      </c>
      <c r="C50" s="329">
        <v>4.8239999999999998</v>
      </c>
      <c r="D50" s="329">
        <v>0.27</v>
      </c>
      <c r="E50" s="329">
        <v>2.4079999999999999</v>
      </c>
      <c r="F50" s="329">
        <v>0.82899999999999996</v>
      </c>
      <c r="G50" s="329">
        <v>0.41599999999999998</v>
      </c>
      <c r="H50" s="329">
        <v>2.7559999999999998</v>
      </c>
      <c r="I50" s="329">
        <v>2.9180000000000001</v>
      </c>
      <c r="J50" s="329">
        <v>2.806</v>
      </c>
      <c r="K50" s="329">
        <v>2.8679999999999999</v>
      </c>
      <c r="L50" s="329">
        <v>3.2269999999999999</v>
      </c>
      <c r="M50" s="329">
        <v>3.3079999999999998</v>
      </c>
      <c r="N50" s="329">
        <v>3.1779999999999999</v>
      </c>
      <c r="O50" s="329">
        <v>4.9550000000000001</v>
      </c>
      <c r="P50" s="329">
        <v>4.4050000000000002</v>
      </c>
      <c r="Q50" s="329">
        <v>4.4409999999999998</v>
      </c>
      <c r="R50" s="329">
        <v>4.13</v>
      </c>
      <c r="S50" s="329">
        <v>5.532</v>
      </c>
      <c r="T50" s="329">
        <v>5.4489999999999998</v>
      </c>
      <c r="U50" s="329">
        <v>5.6260000000000003</v>
      </c>
      <c r="V50" s="329">
        <v>5.4359999999999999</v>
      </c>
      <c r="W50" s="329">
        <v>5.2240000000000002</v>
      </c>
      <c r="X50" s="329">
        <v>4.9649999999999999</v>
      </c>
      <c r="Y50" s="329">
        <v>4.6769999999999996</v>
      </c>
      <c r="Z50" s="329">
        <v>4.2770000000000001</v>
      </c>
      <c r="AA50" s="329">
        <v>3.754</v>
      </c>
      <c r="AB50" s="329">
        <v>4.3639999999999999</v>
      </c>
      <c r="AC50" s="329">
        <v>4.3879999999999999</v>
      </c>
      <c r="AD50" s="329">
        <v>7.7460000000000004</v>
      </c>
      <c r="AE50" s="329">
        <v>7.4219999999999997</v>
      </c>
      <c r="AF50" s="329">
        <v>6.3330000000000002</v>
      </c>
      <c r="AG50" s="329">
        <v>6.3490000000000002</v>
      </c>
      <c r="AH50" s="329">
        <v>6.8769999999999998</v>
      </c>
      <c r="AI50" s="329">
        <v>6.5780000000000003</v>
      </c>
      <c r="AJ50" s="329">
        <v>11.382</v>
      </c>
      <c r="AK50" s="329">
        <v>11.55</v>
      </c>
      <c r="AL50" s="329">
        <v>11.162000000000001</v>
      </c>
      <c r="AM50" s="329">
        <v>10.795</v>
      </c>
      <c r="AN50" s="329">
        <v>19.13</v>
      </c>
      <c r="AO50" s="329">
        <v>18.841999999999999</v>
      </c>
      <c r="AP50" s="329">
        <v>22.911999999999999</v>
      </c>
      <c r="BG50" s="260"/>
      <c r="CJ50" s="260"/>
      <c r="DK50" s="260"/>
      <c r="EN50" s="260"/>
    </row>
    <row r="51" spans="1:144" x14ac:dyDescent="0.2">
      <c r="A51" s="145" t="s">
        <v>230</v>
      </c>
      <c r="B51" s="329">
        <v>-37.557000000000002</v>
      </c>
      <c r="C51" s="329">
        <v>-38.881999999999998</v>
      </c>
      <c r="D51" s="329">
        <v>-39.406999999999996</v>
      </c>
      <c r="E51" s="329">
        <v>-39.228999999999999</v>
      </c>
      <c r="F51" s="329">
        <v>-39.54</v>
      </c>
      <c r="G51" s="329">
        <v>-40.988999999999997</v>
      </c>
      <c r="H51" s="329">
        <v>-35.883000000000003</v>
      </c>
      <c r="I51" s="329">
        <v>-33.198</v>
      </c>
      <c r="J51" s="329">
        <v>-33.216999999999999</v>
      </c>
      <c r="K51" s="329">
        <v>-32.920999999999999</v>
      </c>
      <c r="L51" s="329">
        <v>-32.067999999999998</v>
      </c>
      <c r="M51" s="329">
        <v>-31.472000000000001</v>
      </c>
      <c r="N51" s="329">
        <v>-31.396999999999998</v>
      </c>
      <c r="O51" s="329">
        <v>-31.901</v>
      </c>
      <c r="P51" s="329">
        <v>-20.937000000000001</v>
      </c>
      <c r="Q51" s="329">
        <v>-19.12</v>
      </c>
      <c r="R51" s="329">
        <v>-18.681999999999999</v>
      </c>
      <c r="S51" s="329">
        <v>-17.399000000000001</v>
      </c>
      <c r="T51" s="329">
        <v>-21.128</v>
      </c>
      <c r="U51" s="329">
        <v>-21.628</v>
      </c>
      <c r="V51" s="329">
        <v>-20.609000000000002</v>
      </c>
      <c r="W51" s="329">
        <v>-20.81</v>
      </c>
      <c r="X51" s="329">
        <v>-20.140999999999998</v>
      </c>
      <c r="Y51" s="329">
        <v>-19.46</v>
      </c>
      <c r="Z51" s="329">
        <v>-20.033000000000001</v>
      </c>
      <c r="AA51" s="329">
        <v>-20.199000000000002</v>
      </c>
      <c r="AB51" s="329">
        <v>-20.675000000000001</v>
      </c>
      <c r="AC51" s="329">
        <v>-20.858000000000001</v>
      </c>
      <c r="AD51" s="329">
        <v>-19.507999999999999</v>
      </c>
      <c r="AE51" s="329">
        <v>-20.283000000000001</v>
      </c>
      <c r="AF51" s="329">
        <v>-22.155000000000001</v>
      </c>
      <c r="AG51" s="329">
        <v>-22.279</v>
      </c>
      <c r="AH51" s="329">
        <v>-20.852</v>
      </c>
      <c r="AI51" s="329">
        <v>-21.878</v>
      </c>
      <c r="AJ51" s="329">
        <v>-21.47</v>
      </c>
      <c r="AK51" s="329">
        <v>-22.193999999999999</v>
      </c>
      <c r="AL51" s="329">
        <v>-21.457999999999998</v>
      </c>
      <c r="AM51" s="329">
        <v>-20.876999999999999</v>
      </c>
      <c r="AN51" s="329">
        <v>-20.765999999999998</v>
      </c>
      <c r="AO51" s="329">
        <v>-20.991</v>
      </c>
      <c r="AP51" s="329">
        <v>-20.359000000000002</v>
      </c>
      <c r="BG51" s="260"/>
      <c r="CJ51" s="260"/>
      <c r="DK51" s="260"/>
      <c r="EN51" s="260"/>
    </row>
    <row r="52" spans="1:144" x14ac:dyDescent="0.2">
      <c r="A52" s="264" t="s">
        <v>182</v>
      </c>
      <c r="B52" s="328">
        <v>34.761000000000003</v>
      </c>
      <c r="C52" s="328">
        <v>21.765000000000001</v>
      </c>
      <c r="D52" s="328">
        <v>31.834</v>
      </c>
      <c r="E52" s="328">
        <v>31.92</v>
      </c>
      <c r="F52" s="328">
        <v>40.453000000000003</v>
      </c>
      <c r="G52" s="328">
        <v>35.103999999999999</v>
      </c>
      <c r="H52" s="328">
        <v>38.341000000000001</v>
      </c>
      <c r="I52" s="328">
        <v>38.456000000000003</v>
      </c>
      <c r="J52" s="328">
        <v>41.639000000000003</v>
      </c>
      <c r="K52" s="328">
        <v>35.640999999999998</v>
      </c>
      <c r="L52" s="328">
        <v>39.337000000000003</v>
      </c>
      <c r="M52" s="328">
        <v>42.103000000000002</v>
      </c>
      <c r="N52" s="328">
        <v>46.783000000000001</v>
      </c>
      <c r="O52" s="328">
        <v>44.732999999999997</v>
      </c>
      <c r="P52" s="328">
        <v>50.054000000000002</v>
      </c>
      <c r="Q52" s="328">
        <v>52.719000000000001</v>
      </c>
      <c r="R52" s="328">
        <v>56.521999999999998</v>
      </c>
      <c r="S52" s="328">
        <v>64.635000000000005</v>
      </c>
      <c r="T52" s="328">
        <v>68.274000000000001</v>
      </c>
      <c r="U52" s="328">
        <v>69.777000000000001</v>
      </c>
      <c r="V52" s="328">
        <v>73.908000000000001</v>
      </c>
      <c r="W52" s="328">
        <v>79.591999999999999</v>
      </c>
      <c r="X52" s="328">
        <v>78.045000000000002</v>
      </c>
      <c r="Y52" s="328">
        <v>70.067999999999998</v>
      </c>
      <c r="Z52" s="328">
        <v>61.874000000000002</v>
      </c>
      <c r="AA52" s="328">
        <v>71.046000000000006</v>
      </c>
      <c r="AB52" s="328">
        <v>83.552000000000007</v>
      </c>
      <c r="AC52" s="328">
        <v>82.144999999999996</v>
      </c>
      <c r="AD52" s="328">
        <v>82.369</v>
      </c>
      <c r="AE52" s="328">
        <v>104.634</v>
      </c>
      <c r="AF52" s="328">
        <v>120.131</v>
      </c>
      <c r="AG52" s="328">
        <v>106.999</v>
      </c>
      <c r="AH52" s="328">
        <v>100.408</v>
      </c>
      <c r="AI52" s="328">
        <v>103.572</v>
      </c>
      <c r="AJ52" s="328">
        <v>105.8</v>
      </c>
      <c r="AK52" s="328">
        <v>104.605</v>
      </c>
      <c r="AL52" s="328">
        <v>106.229</v>
      </c>
      <c r="AM52" s="328">
        <v>105.304</v>
      </c>
      <c r="AN52" s="328">
        <v>105.556</v>
      </c>
      <c r="AO52" s="328">
        <v>110.125</v>
      </c>
      <c r="AP52" s="328">
        <v>109.242</v>
      </c>
      <c r="BG52" s="260"/>
      <c r="CJ52" s="260"/>
      <c r="DK52" s="260"/>
      <c r="EN52" s="260"/>
    </row>
    <row r="53" spans="1:144" x14ac:dyDescent="0.2">
      <c r="A53" s="145" t="s">
        <v>181</v>
      </c>
      <c r="B53" s="329">
        <v>0</v>
      </c>
      <c r="C53" s="329">
        <v>0</v>
      </c>
      <c r="D53" s="329">
        <v>0</v>
      </c>
      <c r="E53" s="329">
        <v>0</v>
      </c>
      <c r="F53" s="329">
        <v>0</v>
      </c>
      <c r="G53" s="329">
        <v>0</v>
      </c>
      <c r="H53" s="329">
        <v>0</v>
      </c>
      <c r="I53" s="329">
        <v>0</v>
      </c>
      <c r="J53" s="329">
        <v>0</v>
      </c>
      <c r="K53" s="329">
        <v>0</v>
      </c>
      <c r="L53" s="329">
        <v>0</v>
      </c>
      <c r="M53" s="329">
        <v>0</v>
      </c>
      <c r="N53" s="329">
        <v>0</v>
      </c>
      <c r="O53" s="329">
        <v>0</v>
      </c>
      <c r="P53" s="329">
        <v>0</v>
      </c>
      <c r="Q53" s="329">
        <v>0</v>
      </c>
      <c r="R53" s="329">
        <v>0</v>
      </c>
      <c r="S53" s="329">
        <v>0</v>
      </c>
      <c r="T53" s="329">
        <v>0</v>
      </c>
      <c r="U53" s="329">
        <v>0</v>
      </c>
      <c r="V53" s="329">
        <v>0</v>
      </c>
      <c r="W53" s="329">
        <v>0</v>
      </c>
      <c r="X53" s="329">
        <v>0</v>
      </c>
      <c r="Y53" s="329">
        <v>0</v>
      </c>
      <c r="Z53" s="329">
        <v>0</v>
      </c>
      <c r="AA53" s="329">
        <v>0</v>
      </c>
      <c r="AB53" s="329">
        <v>0</v>
      </c>
      <c r="AC53" s="329">
        <v>0</v>
      </c>
      <c r="AD53" s="329">
        <v>0</v>
      </c>
      <c r="AE53" s="329">
        <v>0</v>
      </c>
      <c r="AF53" s="329">
        <v>0</v>
      </c>
      <c r="AG53" s="329">
        <v>0</v>
      </c>
      <c r="AH53" s="329">
        <v>0</v>
      </c>
      <c r="AI53" s="329">
        <v>0</v>
      </c>
      <c r="AJ53" s="329">
        <v>0</v>
      </c>
      <c r="AK53" s="329">
        <v>0</v>
      </c>
      <c r="AL53" s="329">
        <v>0</v>
      </c>
      <c r="AM53" s="329">
        <v>0</v>
      </c>
      <c r="AN53" s="329">
        <v>0</v>
      </c>
      <c r="AO53" s="329">
        <v>0</v>
      </c>
      <c r="AP53" s="329">
        <v>0</v>
      </c>
      <c r="BG53" s="260"/>
      <c r="CJ53" s="260"/>
      <c r="DK53" s="260"/>
      <c r="EN53" s="260"/>
    </row>
    <row r="54" spans="1:144" x14ac:dyDescent="0.2">
      <c r="A54" s="145" t="s">
        <v>180</v>
      </c>
      <c r="B54" s="329">
        <v>34.761000000000003</v>
      </c>
      <c r="C54" s="329">
        <v>21.765000000000001</v>
      </c>
      <c r="D54" s="329">
        <v>31.834</v>
      </c>
      <c r="E54" s="329">
        <v>31.92</v>
      </c>
      <c r="F54" s="329">
        <v>40.453000000000003</v>
      </c>
      <c r="G54" s="329">
        <v>35.103999999999999</v>
      </c>
      <c r="H54" s="329">
        <v>38.341000000000001</v>
      </c>
      <c r="I54" s="329">
        <v>38.456000000000003</v>
      </c>
      <c r="J54" s="329">
        <v>41.639000000000003</v>
      </c>
      <c r="K54" s="329">
        <v>35.640999999999998</v>
      </c>
      <c r="L54" s="329">
        <v>39.337000000000003</v>
      </c>
      <c r="M54" s="329">
        <v>42.103000000000002</v>
      </c>
      <c r="N54" s="329">
        <v>46.783000000000001</v>
      </c>
      <c r="O54" s="329">
        <v>44.732999999999997</v>
      </c>
      <c r="P54" s="329">
        <v>50.054000000000002</v>
      </c>
      <c r="Q54" s="329">
        <v>52.719000000000001</v>
      </c>
      <c r="R54" s="329">
        <v>56.521999999999998</v>
      </c>
      <c r="S54" s="329">
        <v>64.635000000000005</v>
      </c>
      <c r="T54" s="329">
        <v>68.274000000000001</v>
      </c>
      <c r="U54" s="329">
        <v>69.777000000000001</v>
      </c>
      <c r="V54" s="329">
        <v>73.908000000000001</v>
      </c>
      <c r="W54" s="329">
        <v>79.591999999999999</v>
      </c>
      <c r="X54" s="329">
        <v>78.045000000000002</v>
      </c>
      <c r="Y54" s="329">
        <v>70.067999999999998</v>
      </c>
      <c r="Z54" s="329">
        <v>61.874000000000002</v>
      </c>
      <c r="AA54" s="329">
        <v>71.046000000000006</v>
      </c>
      <c r="AB54" s="329">
        <v>83.552000000000007</v>
      </c>
      <c r="AC54" s="329">
        <v>82.144999999999996</v>
      </c>
      <c r="AD54" s="329">
        <v>82.369</v>
      </c>
      <c r="AE54" s="329">
        <v>104.634</v>
      </c>
      <c r="AF54" s="329">
        <v>120.131</v>
      </c>
      <c r="AG54" s="329">
        <v>106.999</v>
      </c>
      <c r="AH54" s="329">
        <v>100.408</v>
      </c>
      <c r="AI54" s="329">
        <v>103.572</v>
      </c>
      <c r="AJ54" s="329">
        <v>105.8</v>
      </c>
      <c r="AK54" s="329">
        <v>104.605</v>
      </c>
      <c r="AL54" s="329">
        <v>106.229</v>
      </c>
      <c r="AM54" s="329">
        <v>105.304</v>
      </c>
      <c r="AN54" s="329">
        <v>105.556</v>
      </c>
      <c r="AO54" s="329">
        <v>110.125</v>
      </c>
      <c r="AP54" s="329">
        <v>109.242</v>
      </c>
      <c r="BG54" s="260"/>
      <c r="CJ54" s="260"/>
      <c r="DK54" s="260"/>
      <c r="EN54" s="260"/>
    </row>
    <row r="55" spans="1:144" x14ac:dyDescent="0.2">
      <c r="A55" s="264" t="s">
        <v>351</v>
      </c>
      <c r="B55" s="329">
        <v>0</v>
      </c>
      <c r="C55" s="329">
        <v>0</v>
      </c>
      <c r="D55" s="329">
        <v>0</v>
      </c>
      <c r="E55" s="329">
        <v>0</v>
      </c>
      <c r="F55" s="329">
        <v>0</v>
      </c>
      <c r="G55" s="329">
        <v>0</v>
      </c>
      <c r="H55" s="329">
        <v>0</v>
      </c>
      <c r="I55" s="329">
        <v>0</v>
      </c>
      <c r="J55" s="329">
        <v>0</v>
      </c>
      <c r="K55" s="329">
        <v>0</v>
      </c>
      <c r="L55" s="329">
        <v>0</v>
      </c>
      <c r="M55" s="329">
        <v>0</v>
      </c>
      <c r="N55" s="329">
        <v>0</v>
      </c>
      <c r="O55" s="329">
        <v>0</v>
      </c>
      <c r="P55" s="329">
        <v>0</v>
      </c>
      <c r="Q55" s="329">
        <v>0</v>
      </c>
      <c r="R55" s="329">
        <v>0</v>
      </c>
      <c r="S55" s="329">
        <v>0</v>
      </c>
      <c r="T55" s="329">
        <v>0</v>
      </c>
      <c r="U55" s="329">
        <v>0</v>
      </c>
      <c r="V55" s="329">
        <v>0</v>
      </c>
      <c r="W55" s="329">
        <v>0</v>
      </c>
      <c r="X55" s="329">
        <v>0</v>
      </c>
      <c r="Y55" s="329">
        <v>0</v>
      </c>
      <c r="Z55" s="329">
        <v>0</v>
      </c>
      <c r="AA55" s="329">
        <v>0</v>
      </c>
      <c r="AB55" s="329">
        <v>0</v>
      </c>
      <c r="AC55" s="329">
        <v>0</v>
      </c>
      <c r="AD55" s="329">
        <v>0</v>
      </c>
      <c r="AE55" s="329">
        <v>0</v>
      </c>
      <c r="AF55" s="329">
        <v>0</v>
      </c>
      <c r="AG55" s="329">
        <v>0</v>
      </c>
      <c r="AH55" s="329">
        <v>0</v>
      </c>
      <c r="AI55" s="329">
        <v>0</v>
      </c>
      <c r="AJ55" s="329">
        <v>0</v>
      </c>
      <c r="AK55" s="329">
        <v>0</v>
      </c>
      <c r="AL55" s="329">
        <v>0</v>
      </c>
      <c r="AM55" s="329">
        <v>0</v>
      </c>
      <c r="AN55" s="329">
        <v>0</v>
      </c>
      <c r="AO55" s="329">
        <v>0</v>
      </c>
      <c r="AP55" s="329">
        <v>0</v>
      </c>
      <c r="BG55" s="260"/>
      <c r="CJ55" s="260"/>
      <c r="DK55" s="260"/>
      <c r="EN55" s="260"/>
    </row>
    <row r="56" spans="1:144" x14ac:dyDescent="0.2">
      <c r="A56" s="144" t="s">
        <v>331</v>
      </c>
      <c r="B56" s="328">
        <v>10.098000000000001</v>
      </c>
      <c r="C56" s="328">
        <v>10.141999999999999</v>
      </c>
      <c r="D56" s="328">
        <v>10.272</v>
      </c>
      <c r="E56" s="328">
        <v>10.281000000000001</v>
      </c>
      <c r="F56" s="328">
        <v>10.138999999999999</v>
      </c>
      <c r="G56" s="328">
        <v>10.108000000000001</v>
      </c>
      <c r="H56" s="328">
        <v>10.808999999999999</v>
      </c>
      <c r="I56" s="328">
        <v>10.718</v>
      </c>
      <c r="J56" s="328">
        <v>10.848000000000001</v>
      </c>
      <c r="K56" s="328">
        <v>12.276</v>
      </c>
      <c r="L56" s="328">
        <v>12.55</v>
      </c>
      <c r="M56" s="328">
        <v>15.12</v>
      </c>
      <c r="N56" s="328">
        <v>15.590999999999999</v>
      </c>
      <c r="O56" s="328">
        <v>15.794</v>
      </c>
      <c r="P56" s="328">
        <v>17.518000000000001</v>
      </c>
      <c r="Q56" s="328">
        <v>17.516999999999999</v>
      </c>
      <c r="R56" s="328">
        <v>17.088999999999999</v>
      </c>
      <c r="S56" s="328">
        <v>16.84</v>
      </c>
      <c r="T56" s="328">
        <v>18.032</v>
      </c>
      <c r="U56" s="328">
        <v>17.632999999999999</v>
      </c>
      <c r="V56" s="328">
        <v>17.449000000000002</v>
      </c>
      <c r="W56" s="328">
        <v>17.198</v>
      </c>
      <c r="X56" s="328">
        <v>17.556999999999999</v>
      </c>
      <c r="Y56" s="328">
        <v>17.266999999999999</v>
      </c>
      <c r="Z56" s="328">
        <v>17.140999999999998</v>
      </c>
      <c r="AA56" s="328">
        <v>16.774000000000001</v>
      </c>
      <c r="AB56" s="328">
        <v>16.855</v>
      </c>
      <c r="AC56" s="328">
        <v>16.940999999999999</v>
      </c>
      <c r="AD56" s="328">
        <v>17.202999999999999</v>
      </c>
      <c r="AE56" s="328">
        <v>17.045000000000002</v>
      </c>
      <c r="AF56" s="328">
        <v>18.22</v>
      </c>
      <c r="AG56" s="328">
        <v>17.914999999999999</v>
      </c>
      <c r="AH56" s="328">
        <v>18.317</v>
      </c>
      <c r="AI56" s="328">
        <v>18.446000000000002</v>
      </c>
      <c r="AJ56" s="328">
        <v>18.509</v>
      </c>
      <c r="AK56" s="328">
        <v>18.515999999999998</v>
      </c>
      <c r="AL56" s="328">
        <v>16.137</v>
      </c>
      <c r="AM56" s="328">
        <v>16.661000000000001</v>
      </c>
      <c r="AN56" s="328">
        <v>17.331</v>
      </c>
      <c r="AO56" s="328">
        <v>17.198</v>
      </c>
      <c r="AP56" s="328">
        <v>16.928999999999998</v>
      </c>
      <c r="BG56" s="260"/>
      <c r="CJ56" s="260"/>
      <c r="DK56" s="260"/>
      <c r="EN56" s="260"/>
    </row>
    <row r="57" spans="1:144" x14ac:dyDescent="0.2">
      <c r="A57" s="143" t="s">
        <v>229</v>
      </c>
      <c r="B57" s="328">
        <v>0</v>
      </c>
      <c r="C57" s="328">
        <v>0</v>
      </c>
      <c r="D57" s="328">
        <v>0</v>
      </c>
      <c r="E57" s="328">
        <v>0</v>
      </c>
      <c r="F57" s="328">
        <v>0</v>
      </c>
      <c r="G57" s="328">
        <v>0</v>
      </c>
      <c r="H57" s="328">
        <v>0</v>
      </c>
      <c r="I57" s="328">
        <v>0</v>
      </c>
      <c r="J57" s="328">
        <v>0</v>
      </c>
      <c r="K57" s="328">
        <v>0</v>
      </c>
      <c r="L57" s="328">
        <v>0</v>
      </c>
      <c r="M57" s="328">
        <v>0</v>
      </c>
      <c r="N57" s="328">
        <v>0</v>
      </c>
      <c r="O57" s="328">
        <v>0</v>
      </c>
      <c r="P57" s="328">
        <v>0</v>
      </c>
      <c r="Q57" s="328">
        <v>0</v>
      </c>
      <c r="R57" s="328">
        <v>0</v>
      </c>
      <c r="S57" s="328">
        <v>0</v>
      </c>
      <c r="T57" s="328">
        <v>0</v>
      </c>
      <c r="U57" s="328">
        <v>0</v>
      </c>
      <c r="V57" s="328">
        <v>0</v>
      </c>
      <c r="W57" s="328">
        <v>0</v>
      </c>
      <c r="X57" s="328">
        <v>0</v>
      </c>
      <c r="Y57" s="328">
        <v>0</v>
      </c>
      <c r="Z57" s="328">
        <v>0</v>
      </c>
      <c r="AA57" s="328">
        <v>0</v>
      </c>
      <c r="AB57" s="328">
        <v>0</v>
      </c>
      <c r="AC57" s="328">
        <v>0</v>
      </c>
      <c r="AD57" s="328">
        <v>0</v>
      </c>
      <c r="AE57" s="328">
        <v>0</v>
      </c>
      <c r="AF57" s="328">
        <v>0</v>
      </c>
      <c r="AG57" s="328">
        <v>0</v>
      </c>
      <c r="AH57" s="328">
        <v>0</v>
      </c>
      <c r="AI57" s="328">
        <v>0</v>
      </c>
      <c r="AJ57" s="328">
        <v>0</v>
      </c>
      <c r="AK57" s="328">
        <v>0</v>
      </c>
      <c r="AL57" s="328">
        <v>0</v>
      </c>
      <c r="AM57" s="328">
        <v>0</v>
      </c>
      <c r="AN57" s="328">
        <v>0</v>
      </c>
      <c r="AO57" s="328">
        <v>0</v>
      </c>
      <c r="AP57" s="328">
        <v>0</v>
      </c>
      <c r="BG57" s="260"/>
      <c r="CJ57" s="260"/>
      <c r="DK57" s="260"/>
      <c r="EN57" s="260"/>
    </row>
    <row r="58" spans="1:144" x14ac:dyDescent="0.2">
      <c r="A58" s="264" t="s">
        <v>350</v>
      </c>
      <c r="B58" s="329">
        <v>0.184</v>
      </c>
      <c r="C58" s="329">
        <v>0.20100000000000001</v>
      </c>
      <c r="D58" s="329">
        <v>0.224</v>
      </c>
      <c r="E58" s="329">
        <v>0.316</v>
      </c>
      <c r="F58" s="329">
        <v>0.30399999999999999</v>
      </c>
      <c r="G58" s="329">
        <v>0.29099999999999998</v>
      </c>
      <c r="H58" s="329">
        <v>0.28199999999999997</v>
      </c>
      <c r="I58" s="329">
        <v>0.26</v>
      </c>
      <c r="J58" s="329">
        <v>0.246</v>
      </c>
      <c r="K58" s="329">
        <v>0.23100000000000001</v>
      </c>
      <c r="L58" s="329">
        <v>0.314</v>
      </c>
      <c r="M58" s="329">
        <v>0.30499999999999999</v>
      </c>
      <c r="N58" s="329">
        <v>0.33400000000000002</v>
      </c>
      <c r="O58" s="329">
        <v>0.33600000000000002</v>
      </c>
      <c r="P58" s="329">
        <v>0.435</v>
      </c>
      <c r="Q58" s="329">
        <v>0.46899999999999997</v>
      </c>
      <c r="R58" s="329">
        <v>0.48799999999999999</v>
      </c>
      <c r="S58" s="329">
        <v>0.45100000000000001</v>
      </c>
      <c r="T58" s="329">
        <v>0.42699999999999999</v>
      </c>
      <c r="U58" s="329">
        <v>0.53</v>
      </c>
      <c r="V58" s="329">
        <v>0.52</v>
      </c>
      <c r="W58" s="329">
        <v>0.58199999999999996</v>
      </c>
      <c r="X58" s="329">
        <v>0.57399999999999995</v>
      </c>
      <c r="Y58" s="329">
        <v>0.94599999999999995</v>
      </c>
      <c r="Z58" s="329">
        <v>0.96899999999999997</v>
      </c>
      <c r="AA58" s="329">
        <v>0.96699999999999997</v>
      </c>
      <c r="AB58" s="329">
        <v>0.89600000000000002</v>
      </c>
      <c r="AC58" s="329">
        <v>0.88600000000000001</v>
      </c>
      <c r="AD58" s="329">
        <v>0.81299999999999994</v>
      </c>
      <c r="AE58" s="329">
        <v>0.73899999999999999</v>
      </c>
      <c r="AF58" s="329">
        <v>0.67800000000000005</v>
      </c>
      <c r="AG58" s="329">
        <v>0.63800000000000001</v>
      </c>
      <c r="AH58" s="329">
        <v>0.629</v>
      </c>
      <c r="AI58" s="329">
        <v>0.56499999999999995</v>
      </c>
      <c r="AJ58" s="329">
        <v>0.57699999999999996</v>
      </c>
      <c r="AK58" s="329">
        <v>0.91700000000000004</v>
      </c>
      <c r="AL58" s="329">
        <v>0.89200000000000002</v>
      </c>
      <c r="AM58" s="329">
        <v>0.82499999999999996</v>
      </c>
      <c r="AN58" s="329">
        <v>1.0369999999999999</v>
      </c>
      <c r="AO58" s="329">
        <v>1.101</v>
      </c>
      <c r="AP58" s="329">
        <v>1.0269999999999999</v>
      </c>
      <c r="BG58" s="260"/>
      <c r="CJ58" s="260"/>
      <c r="DK58" s="260"/>
      <c r="EN58" s="260"/>
    </row>
    <row r="59" spans="1:144" x14ac:dyDescent="0.2">
      <c r="A59" s="144" t="s">
        <v>175</v>
      </c>
      <c r="B59" s="328">
        <v>1.1839999999999999</v>
      </c>
      <c r="C59" s="328">
        <v>0.97399999999999998</v>
      </c>
      <c r="D59" s="328">
        <v>1.3560000000000001</v>
      </c>
      <c r="E59" s="328">
        <v>1.1879999999999999</v>
      </c>
      <c r="F59" s="328">
        <v>1.5169999999999999</v>
      </c>
      <c r="G59" s="328">
        <v>1.2569999999999999</v>
      </c>
      <c r="H59" s="328">
        <v>1.718</v>
      </c>
      <c r="I59" s="328">
        <v>2.0960000000000001</v>
      </c>
      <c r="J59" s="328">
        <v>1.528</v>
      </c>
      <c r="K59" s="328">
        <v>1.4490000000000001</v>
      </c>
      <c r="L59" s="328">
        <v>5.3949999999999996</v>
      </c>
      <c r="M59" s="328">
        <v>1.581</v>
      </c>
      <c r="N59" s="328">
        <v>2.3570000000000002</v>
      </c>
      <c r="O59" s="328">
        <v>2.581</v>
      </c>
      <c r="P59" s="328">
        <v>2.472</v>
      </c>
      <c r="Q59" s="328">
        <v>2.298</v>
      </c>
      <c r="R59" s="328">
        <v>4.968</v>
      </c>
      <c r="S59" s="328">
        <v>1.915</v>
      </c>
      <c r="T59" s="328">
        <v>3.0390000000000001</v>
      </c>
      <c r="U59" s="328">
        <v>2.585</v>
      </c>
      <c r="V59" s="328">
        <v>2.6379999999999999</v>
      </c>
      <c r="W59" s="328">
        <v>1.92</v>
      </c>
      <c r="X59" s="328">
        <v>3.4470000000000001</v>
      </c>
      <c r="Y59" s="328">
        <v>2.5470000000000002</v>
      </c>
      <c r="Z59" s="328">
        <v>2.5249999999999999</v>
      </c>
      <c r="AA59" s="328">
        <v>2.1339999999999999</v>
      </c>
      <c r="AB59" s="328">
        <v>3.2490000000000001</v>
      </c>
      <c r="AC59" s="328">
        <v>2.3079999999999998</v>
      </c>
      <c r="AD59" s="328">
        <v>2.2810000000000001</v>
      </c>
      <c r="AE59" s="328">
        <v>1.8420000000000001</v>
      </c>
      <c r="AF59" s="328">
        <v>2.7080000000000002</v>
      </c>
      <c r="AG59" s="328">
        <v>3.2170000000000001</v>
      </c>
      <c r="AH59" s="328">
        <v>3.1779999999999999</v>
      </c>
      <c r="AI59" s="328">
        <v>3.9260000000000002</v>
      </c>
      <c r="AJ59" s="328">
        <v>3.6840000000000002</v>
      </c>
      <c r="AK59" s="328">
        <v>3.6579999999999999</v>
      </c>
      <c r="AL59" s="328">
        <v>4.7350000000000003</v>
      </c>
      <c r="AM59" s="328">
        <v>3.202</v>
      </c>
      <c r="AN59" s="328">
        <v>4.5</v>
      </c>
      <c r="AO59" s="328">
        <v>5.05</v>
      </c>
      <c r="AP59" s="328">
        <v>5.5229999999999997</v>
      </c>
      <c r="BG59" s="260"/>
      <c r="CJ59" s="260"/>
      <c r="DK59" s="260"/>
      <c r="EN59" s="260"/>
    </row>
    <row r="60" spans="1:144" x14ac:dyDescent="0.2">
      <c r="A60" s="195" t="s">
        <v>174</v>
      </c>
      <c r="B60" s="330">
        <v>484.23899999999998</v>
      </c>
      <c r="C60" s="330">
        <v>480.584</v>
      </c>
      <c r="D60" s="330">
        <v>497.86099999999999</v>
      </c>
      <c r="E60" s="330">
        <v>514.42200000000003</v>
      </c>
      <c r="F60" s="330">
        <v>519.52099999999996</v>
      </c>
      <c r="G60" s="330">
        <v>525.46699999999998</v>
      </c>
      <c r="H60" s="330">
        <v>531.01599999999996</v>
      </c>
      <c r="I60" s="330">
        <v>544.72299999999996</v>
      </c>
      <c r="J60" s="330">
        <v>548.48900000000003</v>
      </c>
      <c r="K60" s="330">
        <v>565.27099999999996</v>
      </c>
      <c r="L60" s="330">
        <v>592.16600000000005</v>
      </c>
      <c r="M60" s="330">
        <v>601.32000000000005</v>
      </c>
      <c r="N60" s="330">
        <v>612.91800000000001</v>
      </c>
      <c r="O60" s="330">
        <v>641.46900000000005</v>
      </c>
      <c r="P60" s="330">
        <v>637.73900000000003</v>
      </c>
      <c r="Q60" s="330">
        <v>633.81399999999996</v>
      </c>
      <c r="R60" s="330">
        <v>625.19200000000001</v>
      </c>
      <c r="S60" s="330">
        <v>643.971</v>
      </c>
      <c r="T60" s="330">
        <v>647.15</v>
      </c>
      <c r="U60" s="330">
        <v>648.399</v>
      </c>
      <c r="V60" s="330">
        <v>656.77499999999998</v>
      </c>
      <c r="W60" s="330">
        <v>698.59400000000005</v>
      </c>
      <c r="X60" s="330">
        <v>727.86</v>
      </c>
      <c r="Y60" s="330">
        <v>739.58600000000001</v>
      </c>
      <c r="Z60" s="330">
        <v>788.22199999999998</v>
      </c>
      <c r="AA60" s="330">
        <v>807.92700000000002</v>
      </c>
      <c r="AB60" s="330">
        <v>838.11699999999996</v>
      </c>
      <c r="AC60" s="330">
        <v>847.26599999999996</v>
      </c>
      <c r="AD60" s="330">
        <v>873.20100000000002</v>
      </c>
      <c r="AE60" s="330">
        <v>892.62699999999995</v>
      </c>
      <c r="AF60" s="330">
        <v>917.23299999999995</v>
      </c>
      <c r="AG60" s="330">
        <v>907.32899999999995</v>
      </c>
      <c r="AH60" s="330">
        <v>925.995</v>
      </c>
      <c r="AI60" s="330">
        <v>961.976</v>
      </c>
      <c r="AJ60" s="330">
        <v>1005.053</v>
      </c>
      <c r="AK60" s="330">
        <v>1010.386</v>
      </c>
      <c r="AL60" s="330">
        <v>1064.643</v>
      </c>
      <c r="AM60" s="330">
        <v>1113.588</v>
      </c>
      <c r="AN60" s="330">
        <v>1139.7139999999999</v>
      </c>
      <c r="AO60" s="330">
        <v>1150.1600000000001</v>
      </c>
      <c r="AP60" s="330">
        <v>1191.184</v>
      </c>
      <c r="BG60" s="260"/>
      <c r="CJ60" s="260"/>
      <c r="DK60" s="260"/>
      <c r="EN60" s="260"/>
    </row>
    <row r="61" spans="1:144" x14ac:dyDescent="0.2">
      <c r="B61" s="111"/>
      <c r="C61" s="111"/>
      <c r="D61" s="111"/>
      <c r="E61" s="111"/>
      <c r="F61" s="111"/>
      <c r="G61" s="111"/>
      <c r="H61" s="111"/>
      <c r="I61" s="111"/>
      <c r="J61" s="111"/>
      <c r="K61" s="111"/>
      <c r="L61" s="111"/>
      <c r="M61" s="111"/>
      <c r="N61" s="111"/>
      <c r="O61" s="111"/>
      <c r="P61" s="111"/>
      <c r="Q61" s="111"/>
      <c r="R61" s="111"/>
      <c r="S61" s="111"/>
      <c r="T61" s="111"/>
      <c r="U61" s="111"/>
      <c r="V61" s="111"/>
      <c r="W61" s="111"/>
      <c r="X61" s="111"/>
      <c r="Y61" s="111"/>
      <c r="Z61" s="111"/>
      <c r="AA61" s="111"/>
      <c r="AB61" s="111"/>
      <c r="AC61" s="111"/>
      <c r="AD61" s="111"/>
      <c r="AE61" s="111"/>
      <c r="AF61" s="111"/>
      <c r="AG61" s="111"/>
      <c r="AH61" s="111"/>
      <c r="AI61" s="111"/>
      <c r="AJ61" s="111"/>
      <c r="AK61" s="111"/>
      <c r="AL61" s="111"/>
      <c r="AM61" s="111"/>
      <c r="AN61" s="111"/>
      <c r="AO61" s="111"/>
      <c r="AP61" s="111"/>
      <c r="BG61" s="260"/>
      <c r="CJ61" s="260"/>
      <c r="DK61" s="260"/>
      <c r="EN61" s="260"/>
    </row>
    <row r="62" spans="1:144" x14ac:dyDescent="0.2">
      <c r="A62" s="202" t="s">
        <v>173</v>
      </c>
      <c r="B62" s="201"/>
      <c r="C62" s="201"/>
      <c r="D62" s="201"/>
      <c r="E62" s="201"/>
      <c r="F62" s="201"/>
      <c r="G62" s="201"/>
      <c r="H62" s="201"/>
      <c r="I62" s="201"/>
      <c r="J62" s="201"/>
      <c r="K62" s="201"/>
      <c r="L62" s="201"/>
      <c r="M62" s="201"/>
      <c r="N62" s="201"/>
      <c r="O62" s="201"/>
      <c r="P62" s="201"/>
      <c r="Q62" s="201"/>
      <c r="R62" s="201"/>
      <c r="S62" s="201"/>
      <c r="T62" s="201"/>
      <c r="U62" s="201"/>
      <c r="V62" s="201"/>
      <c r="W62" s="201"/>
      <c r="X62" s="201"/>
      <c r="Y62" s="201"/>
      <c r="Z62" s="201"/>
      <c r="AA62" s="201"/>
      <c r="AB62" s="201"/>
      <c r="AC62" s="201"/>
      <c r="AD62" s="201"/>
      <c r="AE62" s="201"/>
      <c r="AF62" s="201"/>
      <c r="AG62" s="201"/>
      <c r="AH62" s="201"/>
      <c r="AI62" s="201"/>
      <c r="AJ62" s="201"/>
      <c r="AK62" s="201"/>
      <c r="AL62" s="201"/>
      <c r="AM62" s="201"/>
      <c r="AN62" s="201"/>
      <c r="AO62" s="201"/>
      <c r="AP62" s="201"/>
      <c r="BG62" s="260"/>
      <c r="CJ62" s="260"/>
      <c r="DK62" s="260"/>
      <c r="EN62" s="260"/>
    </row>
    <row r="63" spans="1:144" x14ac:dyDescent="0.2">
      <c r="A63" s="264" t="s">
        <v>0</v>
      </c>
      <c r="B63" s="328">
        <v>397.37200000000001</v>
      </c>
      <c r="C63" s="328">
        <v>395.17899999999997</v>
      </c>
      <c r="D63" s="328">
        <v>406.94</v>
      </c>
      <c r="E63" s="328">
        <v>420.61700000000002</v>
      </c>
      <c r="F63" s="328">
        <v>422.14600000000002</v>
      </c>
      <c r="G63" s="328">
        <v>429.18</v>
      </c>
      <c r="H63" s="328">
        <v>427.93200000000002</v>
      </c>
      <c r="I63" s="328">
        <v>443.80900000000003</v>
      </c>
      <c r="J63" s="328">
        <v>435.68200000000002</v>
      </c>
      <c r="K63" s="328">
        <v>454.91899999999998</v>
      </c>
      <c r="L63" s="328">
        <v>472.29700000000003</v>
      </c>
      <c r="M63" s="328">
        <v>476.69</v>
      </c>
      <c r="N63" s="328">
        <v>484.601</v>
      </c>
      <c r="O63" s="328">
        <v>511.65499999999997</v>
      </c>
      <c r="P63" s="328">
        <v>515.23</v>
      </c>
      <c r="Q63" s="328">
        <v>506.94400000000002</v>
      </c>
      <c r="R63" s="328">
        <v>497.99400000000003</v>
      </c>
      <c r="S63" s="328">
        <v>521.41499999999996</v>
      </c>
      <c r="T63" s="328">
        <v>521.63900000000001</v>
      </c>
      <c r="U63" s="328">
        <v>527.25199999999995</v>
      </c>
      <c r="V63" s="328">
        <v>533.34</v>
      </c>
      <c r="W63" s="328">
        <v>567.02800000000002</v>
      </c>
      <c r="X63" s="328">
        <v>593.02599999999995</v>
      </c>
      <c r="Y63" s="328">
        <v>581.78200000000004</v>
      </c>
      <c r="Z63" s="328">
        <v>626.649</v>
      </c>
      <c r="AA63" s="328">
        <v>647.36300000000006</v>
      </c>
      <c r="AB63" s="328">
        <v>673.40200000000004</v>
      </c>
      <c r="AC63" s="328">
        <v>690.79200000000003</v>
      </c>
      <c r="AD63" s="328">
        <v>703.851</v>
      </c>
      <c r="AE63" s="328">
        <v>738.78300000000002</v>
      </c>
      <c r="AF63" s="328">
        <v>749.70799999999997</v>
      </c>
      <c r="AG63" s="328">
        <v>748.55600000000004</v>
      </c>
      <c r="AH63" s="328">
        <v>748.63199999999995</v>
      </c>
      <c r="AI63" s="328">
        <v>790.99</v>
      </c>
      <c r="AJ63" s="328">
        <v>831.02200000000005</v>
      </c>
      <c r="AK63" s="328">
        <v>824.10799999999995</v>
      </c>
      <c r="AL63" s="328">
        <v>863.34900000000005</v>
      </c>
      <c r="AM63" s="328">
        <v>910.81200000000001</v>
      </c>
      <c r="AN63" s="328">
        <v>927.02599999999995</v>
      </c>
      <c r="AO63" s="328">
        <v>937.99300000000005</v>
      </c>
      <c r="AP63" s="328">
        <v>957.23400000000004</v>
      </c>
      <c r="BG63" s="260"/>
      <c r="CJ63" s="260"/>
      <c r="DK63" s="260"/>
      <c r="EN63" s="260"/>
    </row>
    <row r="64" spans="1:144" x14ac:dyDescent="0.2">
      <c r="A64" s="139" t="s">
        <v>172</v>
      </c>
      <c r="B64" s="328">
        <v>110.33199999999999</v>
      </c>
      <c r="C64" s="328">
        <v>107.71</v>
      </c>
      <c r="D64" s="328">
        <v>100.61499999999999</v>
      </c>
      <c r="E64" s="328">
        <v>100.80200000000001</v>
      </c>
      <c r="F64" s="328">
        <v>111.791</v>
      </c>
      <c r="G64" s="328">
        <v>116.333</v>
      </c>
      <c r="H64" s="328">
        <v>112.434</v>
      </c>
      <c r="I64" s="328">
        <v>119.05</v>
      </c>
      <c r="J64" s="328">
        <v>113.34399999999999</v>
      </c>
      <c r="K64" s="328">
        <v>118.78700000000001</v>
      </c>
      <c r="L64" s="328">
        <v>127.175</v>
      </c>
      <c r="M64" s="328">
        <v>119.645</v>
      </c>
      <c r="N64" s="328">
        <v>125.101</v>
      </c>
      <c r="O64" s="328">
        <v>139.285</v>
      </c>
      <c r="P64" s="328">
        <v>134.566</v>
      </c>
      <c r="Q64" s="328">
        <v>133.399</v>
      </c>
      <c r="R64" s="328">
        <v>132.631</v>
      </c>
      <c r="S64" s="328">
        <v>128.90100000000001</v>
      </c>
      <c r="T64" s="328">
        <v>138.042</v>
      </c>
      <c r="U64" s="328">
        <v>129.25399999999999</v>
      </c>
      <c r="V64" s="328">
        <v>125.29</v>
      </c>
      <c r="W64" s="328">
        <v>142.30500000000001</v>
      </c>
      <c r="X64" s="328">
        <v>150.072</v>
      </c>
      <c r="Y64" s="328">
        <v>148.708</v>
      </c>
      <c r="Z64" s="328">
        <v>161.27000000000001</v>
      </c>
      <c r="AA64" s="328">
        <v>172.268</v>
      </c>
      <c r="AB64" s="328">
        <v>197.47300000000001</v>
      </c>
      <c r="AC64" s="328">
        <v>210.83500000000001</v>
      </c>
      <c r="AD64" s="328">
        <v>214.334</v>
      </c>
      <c r="AE64" s="328">
        <v>231.715</v>
      </c>
      <c r="AF64" s="328">
        <v>238.32900000000001</v>
      </c>
      <c r="AG64" s="328">
        <v>227.703</v>
      </c>
      <c r="AH64" s="328">
        <v>235.57499999999999</v>
      </c>
      <c r="AI64" s="328">
        <v>257.89299999999997</v>
      </c>
      <c r="AJ64" s="328">
        <v>264.25200000000001</v>
      </c>
      <c r="AK64" s="328">
        <v>265.97800000000001</v>
      </c>
      <c r="AL64" s="328">
        <v>276.25900000000001</v>
      </c>
      <c r="AM64" s="328">
        <v>266.88499999999999</v>
      </c>
      <c r="AN64" s="328">
        <v>288.83</v>
      </c>
      <c r="AO64" s="328">
        <v>265.56</v>
      </c>
      <c r="AP64" s="328">
        <v>279.32100000000003</v>
      </c>
      <c r="BG64" s="260"/>
      <c r="CJ64" s="260"/>
      <c r="DK64" s="260"/>
      <c r="EN64" s="260"/>
    </row>
    <row r="65" spans="1:144" x14ac:dyDescent="0.2">
      <c r="A65" s="139" t="s">
        <v>170</v>
      </c>
      <c r="B65" s="328">
        <v>235.73699999999999</v>
      </c>
      <c r="C65" s="328">
        <v>237.17099999999999</v>
      </c>
      <c r="D65" s="328">
        <v>250.51</v>
      </c>
      <c r="E65" s="328">
        <v>249.02699999999999</v>
      </c>
      <c r="F65" s="328">
        <v>250.57499999999999</v>
      </c>
      <c r="G65" s="328">
        <v>253.80699999999999</v>
      </c>
      <c r="H65" s="328">
        <v>260.89499999999998</v>
      </c>
      <c r="I65" s="328">
        <v>267.779</v>
      </c>
      <c r="J65" s="328">
        <v>268.83600000000001</v>
      </c>
      <c r="K65" s="328">
        <v>271.02699999999999</v>
      </c>
      <c r="L65" s="328">
        <v>280.20699999999999</v>
      </c>
      <c r="M65" s="328">
        <v>286.09899999999999</v>
      </c>
      <c r="N65" s="328">
        <v>288.11500000000001</v>
      </c>
      <c r="O65" s="328">
        <v>292.25400000000002</v>
      </c>
      <c r="P65" s="328">
        <v>300.05099999999999</v>
      </c>
      <c r="Q65" s="328">
        <v>292.38299999999998</v>
      </c>
      <c r="R65" s="328">
        <v>295.68299999999999</v>
      </c>
      <c r="S65" s="328">
        <v>303.78500000000003</v>
      </c>
      <c r="T65" s="328">
        <v>312.959</v>
      </c>
      <c r="U65" s="328">
        <v>325.892</v>
      </c>
      <c r="V65" s="328">
        <v>329.077</v>
      </c>
      <c r="W65" s="328">
        <v>332.02100000000002</v>
      </c>
      <c r="X65" s="328">
        <v>337.709</v>
      </c>
      <c r="Y65" s="328">
        <v>314.66399999999999</v>
      </c>
      <c r="Z65" s="328">
        <v>317.96199999999999</v>
      </c>
      <c r="AA65" s="328">
        <v>323.28500000000003</v>
      </c>
      <c r="AB65" s="328">
        <v>338.37099999999998</v>
      </c>
      <c r="AC65" s="328">
        <v>345.68700000000001</v>
      </c>
      <c r="AD65" s="328">
        <v>352.82799999999997</v>
      </c>
      <c r="AE65" s="328">
        <v>357.60399999999998</v>
      </c>
      <c r="AF65" s="328">
        <v>370.16300000000001</v>
      </c>
      <c r="AG65" s="328">
        <v>379.49599999999998</v>
      </c>
      <c r="AH65" s="328">
        <v>384.61200000000002</v>
      </c>
      <c r="AI65" s="328">
        <v>395.30399999999997</v>
      </c>
      <c r="AJ65" s="328">
        <v>417.6</v>
      </c>
      <c r="AK65" s="328">
        <v>431.27</v>
      </c>
      <c r="AL65" s="328">
        <v>440.98</v>
      </c>
      <c r="AM65" s="328">
        <v>454.94499999999999</v>
      </c>
      <c r="AN65" s="328">
        <v>478.483</v>
      </c>
      <c r="AO65" s="328">
        <v>488.05399999999997</v>
      </c>
      <c r="AP65" s="328">
        <v>498.37099999999998</v>
      </c>
      <c r="BG65" s="260"/>
      <c r="CJ65" s="260"/>
      <c r="DK65" s="260"/>
      <c r="EN65" s="260"/>
    </row>
    <row r="66" spans="1:144" x14ac:dyDescent="0.2">
      <c r="A66" s="139" t="s">
        <v>171</v>
      </c>
      <c r="B66" s="328">
        <v>51.302999999999997</v>
      </c>
      <c r="C66" s="328">
        <v>50.298000000000002</v>
      </c>
      <c r="D66" s="328">
        <v>55.814999999999998</v>
      </c>
      <c r="E66" s="328">
        <v>70.787999999999997</v>
      </c>
      <c r="F66" s="328">
        <v>59.78</v>
      </c>
      <c r="G66" s="328">
        <v>59.04</v>
      </c>
      <c r="H66" s="328">
        <v>54.603000000000002</v>
      </c>
      <c r="I66" s="328">
        <v>56.98</v>
      </c>
      <c r="J66" s="328">
        <v>53.502000000000002</v>
      </c>
      <c r="K66" s="328">
        <v>65.105000000000004</v>
      </c>
      <c r="L66" s="328">
        <v>64.915000000000006</v>
      </c>
      <c r="M66" s="328">
        <v>70.945999999999998</v>
      </c>
      <c r="N66" s="328">
        <v>71.385000000000005</v>
      </c>
      <c r="O66" s="328">
        <v>80.116</v>
      </c>
      <c r="P66" s="328">
        <v>80.613</v>
      </c>
      <c r="Q66" s="328">
        <v>81.162000000000006</v>
      </c>
      <c r="R66" s="328">
        <v>69.680000000000007</v>
      </c>
      <c r="S66" s="328">
        <v>88.728999999999999</v>
      </c>
      <c r="T66" s="328">
        <v>70.638000000000005</v>
      </c>
      <c r="U66" s="328">
        <v>72.105999999999995</v>
      </c>
      <c r="V66" s="328">
        <v>78.972999999999999</v>
      </c>
      <c r="W66" s="328">
        <v>92.701999999999998</v>
      </c>
      <c r="X66" s="328">
        <v>105.245</v>
      </c>
      <c r="Y66" s="328">
        <v>118.41</v>
      </c>
      <c r="Z66" s="328">
        <v>147.417</v>
      </c>
      <c r="AA66" s="328">
        <v>151.81</v>
      </c>
      <c r="AB66" s="328">
        <v>137.55799999999999</v>
      </c>
      <c r="AC66" s="328">
        <v>134.27000000000001</v>
      </c>
      <c r="AD66" s="328">
        <v>136.68899999999999</v>
      </c>
      <c r="AE66" s="328">
        <v>149.464</v>
      </c>
      <c r="AF66" s="328">
        <v>141.21600000000001</v>
      </c>
      <c r="AG66" s="328">
        <v>141.357</v>
      </c>
      <c r="AH66" s="328">
        <v>128.44499999999999</v>
      </c>
      <c r="AI66" s="328">
        <v>137.79300000000001</v>
      </c>
      <c r="AJ66" s="328">
        <v>149.16999999999999</v>
      </c>
      <c r="AK66" s="328">
        <v>126.86</v>
      </c>
      <c r="AL66" s="328">
        <v>146.11000000000001</v>
      </c>
      <c r="AM66" s="328">
        <v>188.982</v>
      </c>
      <c r="AN66" s="328">
        <v>159.71299999999999</v>
      </c>
      <c r="AO66" s="328">
        <v>184.37899999999999</v>
      </c>
      <c r="AP66" s="328">
        <v>179.542</v>
      </c>
      <c r="BG66" s="260"/>
      <c r="CJ66" s="260"/>
      <c r="DK66" s="260"/>
      <c r="EN66" s="260"/>
    </row>
    <row r="67" spans="1:144" x14ac:dyDescent="0.2">
      <c r="A67" s="264" t="s">
        <v>335</v>
      </c>
      <c r="B67" s="328">
        <v>2.448</v>
      </c>
      <c r="C67" s="328">
        <v>1.837</v>
      </c>
      <c r="D67" s="328">
        <v>8.7959999999999994</v>
      </c>
      <c r="E67" s="328">
        <v>10.733000000000001</v>
      </c>
      <c r="F67" s="328">
        <v>6.0739999999999998</v>
      </c>
      <c r="G67" s="328">
        <v>5.298</v>
      </c>
      <c r="H67" s="328">
        <v>5.2789999999999999</v>
      </c>
      <c r="I67" s="328">
        <v>5.4850000000000003</v>
      </c>
      <c r="J67" s="328">
        <v>10.537000000000001</v>
      </c>
      <c r="K67" s="328">
        <v>6.95</v>
      </c>
      <c r="L67" s="328">
        <v>11.632999999999999</v>
      </c>
      <c r="M67" s="328">
        <v>13.592000000000001</v>
      </c>
      <c r="N67" s="328">
        <v>12.526999999999999</v>
      </c>
      <c r="O67" s="328">
        <v>11.082000000000001</v>
      </c>
      <c r="P67" s="328">
        <v>8.577</v>
      </c>
      <c r="Q67" s="328">
        <v>10.523999999999999</v>
      </c>
      <c r="R67" s="328">
        <v>12.433</v>
      </c>
      <c r="S67" s="328">
        <v>7.694</v>
      </c>
      <c r="T67" s="328">
        <v>7.6479999999999997</v>
      </c>
      <c r="U67" s="328">
        <v>1.0720000000000001</v>
      </c>
      <c r="V67" s="328">
        <v>4.0449999999999999</v>
      </c>
      <c r="W67" s="328">
        <v>4.3099999999999996</v>
      </c>
      <c r="X67" s="328">
        <v>13.91</v>
      </c>
      <c r="Y67" s="328">
        <v>18.47</v>
      </c>
      <c r="Z67" s="328">
        <v>18.678999999999998</v>
      </c>
      <c r="AA67" s="328">
        <v>18.643000000000001</v>
      </c>
      <c r="AB67" s="328">
        <v>22.21</v>
      </c>
      <c r="AC67" s="328">
        <v>12.442</v>
      </c>
      <c r="AD67" s="328">
        <v>15.708</v>
      </c>
      <c r="AE67" s="328">
        <v>0.40300000000000002</v>
      </c>
      <c r="AF67" s="328">
        <v>0.70799999999999996</v>
      </c>
      <c r="AG67" s="328">
        <v>0.28799999999999998</v>
      </c>
      <c r="AH67" s="328">
        <v>5.3680000000000003</v>
      </c>
      <c r="AI67" s="328">
        <v>0.65900000000000003</v>
      </c>
      <c r="AJ67" s="328">
        <v>0.58299999999999996</v>
      </c>
      <c r="AK67" s="328">
        <v>0.44</v>
      </c>
      <c r="AL67" s="328">
        <v>0.42099999999999999</v>
      </c>
      <c r="AM67" s="328">
        <v>0.83799999999999997</v>
      </c>
      <c r="AN67" s="328">
        <v>0.625</v>
      </c>
      <c r="AO67" s="328">
        <v>0.29399999999999998</v>
      </c>
      <c r="AP67" s="328">
        <v>5.5309999999999997</v>
      </c>
      <c r="BG67" s="260"/>
      <c r="CJ67" s="260"/>
      <c r="DK67" s="260"/>
      <c r="EN67" s="260"/>
    </row>
    <row r="68" spans="1:144" x14ac:dyDescent="0.2">
      <c r="A68" s="264" t="s">
        <v>169</v>
      </c>
      <c r="B68" s="328">
        <v>20.334</v>
      </c>
      <c r="C68" s="328">
        <v>18.594000000000001</v>
      </c>
      <c r="D68" s="328">
        <v>16.73</v>
      </c>
      <c r="E68" s="328">
        <v>16.359000000000002</v>
      </c>
      <c r="F68" s="328">
        <v>21.629000000000001</v>
      </c>
      <c r="G68" s="328">
        <v>20.83</v>
      </c>
      <c r="H68" s="328">
        <v>22.099</v>
      </c>
      <c r="I68" s="328">
        <v>16.759</v>
      </c>
      <c r="J68" s="328">
        <v>20.344000000000001</v>
      </c>
      <c r="K68" s="328">
        <v>19.916</v>
      </c>
      <c r="L68" s="328">
        <v>20.210999999999999</v>
      </c>
      <c r="M68" s="328">
        <v>19.75</v>
      </c>
      <c r="N68" s="328">
        <v>21.114000000000001</v>
      </c>
      <c r="O68" s="328">
        <v>20.695</v>
      </c>
      <c r="P68" s="328">
        <v>17.556999999999999</v>
      </c>
      <c r="Q68" s="328">
        <v>21.081</v>
      </c>
      <c r="R68" s="328">
        <v>17.966000000000001</v>
      </c>
      <c r="S68" s="328">
        <v>17.015999999999998</v>
      </c>
      <c r="T68" s="328">
        <v>13.881</v>
      </c>
      <c r="U68" s="328">
        <v>12.913</v>
      </c>
      <c r="V68" s="328">
        <v>9.8160000000000007</v>
      </c>
      <c r="W68" s="328">
        <v>11.817</v>
      </c>
      <c r="X68" s="328">
        <v>12.619</v>
      </c>
      <c r="Y68" s="328">
        <v>23.58</v>
      </c>
      <c r="Z68" s="328">
        <v>31.933</v>
      </c>
      <c r="AA68" s="328">
        <v>28.594000000000001</v>
      </c>
      <c r="AB68" s="328">
        <v>31.338999999999999</v>
      </c>
      <c r="AC68" s="328">
        <v>28.515999999999998</v>
      </c>
      <c r="AD68" s="328">
        <v>31.785</v>
      </c>
      <c r="AE68" s="328">
        <v>29.036000000000001</v>
      </c>
      <c r="AF68" s="328">
        <v>32.636000000000003</v>
      </c>
      <c r="AG68" s="328">
        <v>29.992000000000001</v>
      </c>
      <c r="AH68" s="328">
        <v>28.684000000000001</v>
      </c>
      <c r="AI68" s="328">
        <v>26.382999999999999</v>
      </c>
      <c r="AJ68" s="328">
        <v>25.085000000000001</v>
      </c>
      <c r="AK68" s="328">
        <v>22.763000000000002</v>
      </c>
      <c r="AL68" s="328">
        <v>36.371000000000002</v>
      </c>
      <c r="AM68" s="328">
        <v>34.234999999999999</v>
      </c>
      <c r="AN68" s="328">
        <v>32.573999999999998</v>
      </c>
      <c r="AO68" s="328">
        <v>36.433999999999997</v>
      </c>
      <c r="AP68" s="328">
        <v>54.082000000000001</v>
      </c>
      <c r="BG68" s="260"/>
      <c r="CJ68" s="260"/>
      <c r="DK68" s="260"/>
      <c r="EN68" s="260"/>
    </row>
    <row r="69" spans="1:144" x14ac:dyDescent="0.2">
      <c r="A69" s="264" t="s">
        <v>168</v>
      </c>
      <c r="B69" s="328">
        <v>0</v>
      </c>
      <c r="C69" s="328">
        <v>0</v>
      </c>
      <c r="D69" s="328">
        <v>0</v>
      </c>
      <c r="E69" s="328">
        <v>0</v>
      </c>
      <c r="F69" s="328">
        <v>0</v>
      </c>
      <c r="G69" s="328">
        <v>0</v>
      </c>
      <c r="H69" s="328">
        <v>0</v>
      </c>
      <c r="I69" s="328">
        <v>0</v>
      </c>
      <c r="J69" s="328">
        <v>0</v>
      </c>
      <c r="K69" s="328">
        <v>0</v>
      </c>
      <c r="L69" s="328">
        <v>0</v>
      </c>
      <c r="M69" s="328">
        <v>0</v>
      </c>
      <c r="N69" s="328">
        <v>0</v>
      </c>
      <c r="O69" s="328">
        <v>3.032</v>
      </c>
      <c r="P69" s="328">
        <v>3.0659999999999998</v>
      </c>
      <c r="Q69" s="328">
        <v>3.0310000000000001</v>
      </c>
      <c r="R69" s="328">
        <v>3.0649999999999999</v>
      </c>
      <c r="S69" s="328">
        <v>3.032</v>
      </c>
      <c r="T69" s="328">
        <v>3.0659999999999998</v>
      </c>
      <c r="U69" s="328">
        <v>3.032</v>
      </c>
      <c r="V69" s="328">
        <v>3.0649999999999999</v>
      </c>
      <c r="W69" s="328">
        <v>3.032</v>
      </c>
      <c r="X69" s="328">
        <v>3.0259999999999998</v>
      </c>
      <c r="Y69" s="328">
        <v>3.0339999999999998</v>
      </c>
      <c r="Z69" s="328">
        <v>3.07</v>
      </c>
      <c r="AA69" s="328">
        <v>3.0350000000000001</v>
      </c>
      <c r="AB69" s="328">
        <v>3.0710000000000002</v>
      </c>
      <c r="AC69" s="328">
        <v>5.0999999999999996</v>
      </c>
      <c r="AD69" s="328">
        <v>5.2089999999999996</v>
      </c>
      <c r="AE69" s="328">
        <v>12.672000000000001</v>
      </c>
      <c r="AF69" s="328">
        <v>13.029</v>
      </c>
      <c r="AG69" s="328">
        <v>12.673</v>
      </c>
      <c r="AH69" s="328">
        <v>19.844999999999999</v>
      </c>
      <c r="AI69" s="328">
        <v>19.663</v>
      </c>
      <c r="AJ69" s="328">
        <v>19.847000000000001</v>
      </c>
      <c r="AK69" s="328">
        <v>19.654</v>
      </c>
      <c r="AL69" s="328">
        <v>19.829999999999998</v>
      </c>
      <c r="AM69" s="328">
        <v>19.649999999999999</v>
      </c>
      <c r="AN69" s="328">
        <v>19.823</v>
      </c>
      <c r="AO69" s="328">
        <v>19.649000000000001</v>
      </c>
      <c r="AP69" s="328">
        <v>19.821999999999999</v>
      </c>
      <c r="BG69" s="260"/>
      <c r="CJ69" s="260"/>
      <c r="DK69" s="260"/>
      <c r="EN69" s="260"/>
    </row>
    <row r="70" spans="1:144" x14ac:dyDescent="0.2">
      <c r="A70" s="264" t="s">
        <v>308</v>
      </c>
      <c r="B70" s="328">
        <v>0</v>
      </c>
      <c r="C70" s="328">
        <v>0</v>
      </c>
      <c r="D70" s="328">
        <v>0</v>
      </c>
      <c r="E70" s="328">
        <v>0</v>
      </c>
      <c r="F70" s="328">
        <v>0</v>
      </c>
      <c r="G70" s="328">
        <v>0</v>
      </c>
      <c r="H70" s="328">
        <v>0</v>
      </c>
      <c r="I70" s="328">
        <v>0</v>
      </c>
      <c r="J70" s="328">
        <v>0</v>
      </c>
      <c r="K70" s="328">
        <v>0</v>
      </c>
      <c r="L70" s="328">
        <v>0</v>
      </c>
      <c r="M70" s="328">
        <v>0</v>
      </c>
      <c r="N70" s="328">
        <v>0</v>
      </c>
      <c r="O70" s="328">
        <v>0</v>
      </c>
      <c r="P70" s="328">
        <v>0</v>
      </c>
      <c r="Q70" s="328">
        <v>0</v>
      </c>
      <c r="R70" s="328">
        <v>0</v>
      </c>
      <c r="S70" s="328">
        <v>0</v>
      </c>
      <c r="T70" s="328">
        <v>0</v>
      </c>
      <c r="U70" s="328">
        <v>0</v>
      </c>
      <c r="V70" s="328">
        <v>0</v>
      </c>
      <c r="W70" s="328">
        <v>0</v>
      </c>
      <c r="X70" s="328">
        <v>0</v>
      </c>
      <c r="Y70" s="328">
        <v>0</v>
      </c>
      <c r="Z70" s="328">
        <v>0</v>
      </c>
      <c r="AA70" s="328">
        <v>0</v>
      </c>
      <c r="AB70" s="328">
        <v>0</v>
      </c>
      <c r="AC70" s="328">
        <v>0</v>
      </c>
      <c r="AD70" s="328">
        <v>0</v>
      </c>
      <c r="AE70" s="328">
        <v>0</v>
      </c>
      <c r="AF70" s="328">
        <v>0</v>
      </c>
      <c r="AG70" s="328">
        <v>0</v>
      </c>
      <c r="AH70" s="328">
        <v>0</v>
      </c>
      <c r="AI70" s="328">
        <v>0</v>
      </c>
      <c r="AJ70" s="328">
        <v>0</v>
      </c>
      <c r="AK70" s="328">
        <v>0</v>
      </c>
      <c r="AL70" s="328">
        <v>0</v>
      </c>
      <c r="AM70" s="328">
        <v>0</v>
      </c>
      <c r="AN70" s="328">
        <v>0</v>
      </c>
      <c r="AO70" s="328">
        <v>0</v>
      </c>
      <c r="AP70" s="328">
        <v>0</v>
      </c>
      <c r="BG70" s="260"/>
      <c r="CJ70" s="260"/>
      <c r="DK70" s="260"/>
      <c r="EN70" s="260"/>
    </row>
    <row r="71" spans="1:144" x14ac:dyDescent="0.2">
      <c r="A71" s="200" t="s">
        <v>167</v>
      </c>
      <c r="B71" s="333">
        <v>4.875</v>
      </c>
      <c r="C71" s="333">
        <v>3.9409999999999998</v>
      </c>
      <c r="D71" s="333">
        <v>4.6150000000000002</v>
      </c>
      <c r="E71" s="333">
        <v>3.9670000000000001</v>
      </c>
      <c r="F71" s="333">
        <v>4.835</v>
      </c>
      <c r="G71" s="333">
        <v>4.0670000000000002</v>
      </c>
      <c r="H71" s="333">
        <v>6.62</v>
      </c>
      <c r="I71" s="333">
        <v>4.83</v>
      </c>
      <c r="J71" s="333">
        <v>5.6340000000000003</v>
      </c>
      <c r="K71" s="333">
        <v>5.1870000000000003</v>
      </c>
      <c r="L71" s="333">
        <v>7.851</v>
      </c>
      <c r="M71" s="333">
        <v>8.327</v>
      </c>
      <c r="N71" s="333">
        <v>18.109000000000002</v>
      </c>
      <c r="O71" s="333">
        <v>15.991</v>
      </c>
      <c r="P71" s="333">
        <v>11.81</v>
      </c>
      <c r="Q71" s="333">
        <v>10.112</v>
      </c>
      <c r="R71" s="333">
        <v>9.9220000000000006</v>
      </c>
      <c r="S71" s="333">
        <v>9.6259999999999994</v>
      </c>
      <c r="T71" s="333">
        <v>11.108000000000001</v>
      </c>
      <c r="U71" s="333">
        <v>12.314</v>
      </c>
      <c r="V71" s="333">
        <v>12.577999999999999</v>
      </c>
      <c r="W71" s="333">
        <v>15.569000000000001</v>
      </c>
      <c r="X71" s="333">
        <v>17.440999999999999</v>
      </c>
      <c r="Y71" s="333">
        <v>22.43</v>
      </c>
      <c r="Z71" s="333">
        <v>15.715999999999999</v>
      </c>
      <c r="AA71" s="333">
        <v>15.368</v>
      </c>
      <c r="AB71" s="333">
        <v>17.486999999999998</v>
      </c>
      <c r="AC71" s="333">
        <v>16.683</v>
      </c>
      <c r="AD71" s="333">
        <v>18.863</v>
      </c>
      <c r="AE71" s="333">
        <v>17.757000000000001</v>
      </c>
      <c r="AF71" s="333">
        <v>25.172000000000001</v>
      </c>
      <c r="AG71" s="333">
        <v>15.494</v>
      </c>
      <c r="AH71" s="333">
        <v>22.638000000000002</v>
      </c>
      <c r="AI71" s="333">
        <v>19.702000000000002</v>
      </c>
      <c r="AJ71" s="333">
        <v>20.853999999999999</v>
      </c>
      <c r="AK71" s="333">
        <v>22.454999999999998</v>
      </c>
      <c r="AL71" s="333">
        <v>23.498000000000001</v>
      </c>
      <c r="AM71" s="333">
        <v>22.277999999999999</v>
      </c>
      <c r="AN71" s="333">
        <v>31.084</v>
      </c>
      <c r="AO71" s="333">
        <v>23.021000000000001</v>
      </c>
      <c r="AP71" s="333">
        <v>22.972000000000001</v>
      </c>
      <c r="BG71" s="260"/>
      <c r="CJ71" s="260"/>
      <c r="DK71" s="260"/>
      <c r="EN71" s="260"/>
    </row>
    <row r="72" spans="1:144" x14ac:dyDescent="0.2">
      <c r="A72" s="198" t="s">
        <v>166</v>
      </c>
      <c r="B72" s="335">
        <v>425.029</v>
      </c>
      <c r="C72" s="335">
        <v>419.55099999999999</v>
      </c>
      <c r="D72" s="335">
        <v>437.08100000000002</v>
      </c>
      <c r="E72" s="335">
        <v>451.67599999999999</v>
      </c>
      <c r="F72" s="335">
        <v>454.68400000000003</v>
      </c>
      <c r="G72" s="335">
        <v>459.375</v>
      </c>
      <c r="H72" s="335">
        <v>461.93</v>
      </c>
      <c r="I72" s="335">
        <v>470.88299999999998</v>
      </c>
      <c r="J72" s="335">
        <v>472.197</v>
      </c>
      <c r="K72" s="335">
        <v>486.97199999999998</v>
      </c>
      <c r="L72" s="335">
        <v>511.99200000000002</v>
      </c>
      <c r="M72" s="335">
        <v>518.35900000000004</v>
      </c>
      <c r="N72" s="335">
        <v>536.351</v>
      </c>
      <c r="O72" s="335">
        <v>562.45500000000004</v>
      </c>
      <c r="P72" s="335">
        <v>556.24</v>
      </c>
      <c r="Q72" s="335">
        <v>551.69299999999998</v>
      </c>
      <c r="R72" s="335">
        <v>541.38</v>
      </c>
      <c r="S72" s="335">
        <v>558.78300000000002</v>
      </c>
      <c r="T72" s="335">
        <v>557.34199999999998</v>
      </c>
      <c r="U72" s="335">
        <v>556.58299999999997</v>
      </c>
      <c r="V72" s="335">
        <v>562.84400000000005</v>
      </c>
      <c r="W72" s="335">
        <v>601.75599999999997</v>
      </c>
      <c r="X72" s="335">
        <v>640.02200000000005</v>
      </c>
      <c r="Y72" s="335">
        <v>649.29600000000005</v>
      </c>
      <c r="Z72" s="335">
        <v>696.04700000000003</v>
      </c>
      <c r="AA72" s="335">
        <v>713.00300000000004</v>
      </c>
      <c r="AB72" s="335">
        <v>747.50900000000001</v>
      </c>
      <c r="AC72" s="335">
        <v>753.53200000000004</v>
      </c>
      <c r="AD72" s="335">
        <v>775.41600000000005</v>
      </c>
      <c r="AE72" s="335">
        <v>798.65099999999995</v>
      </c>
      <c r="AF72" s="335">
        <v>821.25300000000004</v>
      </c>
      <c r="AG72" s="335">
        <v>807.00300000000004</v>
      </c>
      <c r="AH72" s="335">
        <v>825.16700000000003</v>
      </c>
      <c r="AI72" s="335">
        <v>857.39700000000005</v>
      </c>
      <c r="AJ72" s="335">
        <v>897.39099999999996</v>
      </c>
      <c r="AK72" s="335">
        <v>889.42</v>
      </c>
      <c r="AL72" s="335">
        <v>943.46900000000005</v>
      </c>
      <c r="AM72" s="335">
        <v>987.81299999999999</v>
      </c>
      <c r="AN72" s="335">
        <v>1011.1319999999999</v>
      </c>
      <c r="AO72" s="335">
        <v>1017.391</v>
      </c>
      <c r="AP72" s="335">
        <v>1059.6410000000001</v>
      </c>
      <c r="BG72" s="260"/>
      <c r="CJ72" s="260"/>
      <c r="DK72" s="260"/>
      <c r="EN72" s="260"/>
    </row>
    <row r="73" spans="1:144" x14ac:dyDescent="0.2">
      <c r="A73" s="195" t="s">
        <v>164</v>
      </c>
      <c r="B73" s="330">
        <v>59.21</v>
      </c>
      <c r="C73" s="330">
        <v>61.033000000000001</v>
      </c>
      <c r="D73" s="330">
        <v>60.78</v>
      </c>
      <c r="E73" s="330">
        <v>62.746000000000002</v>
      </c>
      <c r="F73" s="330">
        <v>64.837000000000003</v>
      </c>
      <c r="G73" s="330">
        <v>66.091999999999999</v>
      </c>
      <c r="H73" s="330">
        <v>69.085999999999999</v>
      </c>
      <c r="I73" s="330">
        <v>73.84</v>
      </c>
      <c r="J73" s="330">
        <v>76.292000000000002</v>
      </c>
      <c r="K73" s="330">
        <v>78.299000000000007</v>
      </c>
      <c r="L73" s="330">
        <v>80.174000000000007</v>
      </c>
      <c r="M73" s="330">
        <v>82.960999999999999</v>
      </c>
      <c r="N73" s="330">
        <v>76.566999999999993</v>
      </c>
      <c r="O73" s="330">
        <v>79.013999999999996</v>
      </c>
      <c r="P73" s="330">
        <v>81.498999999999995</v>
      </c>
      <c r="Q73" s="330">
        <v>82.122</v>
      </c>
      <c r="R73" s="330">
        <v>83.811999999999998</v>
      </c>
      <c r="S73" s="330">
        <v>85.188000000000002</v>
      </c>
      <c r="T73" s="330">
        <v>89.808000000000007</v>
      </c>
      <c r="U73" s="330">
        <v>91.816000000000003</v>
      </c>
      <c r="V73" s="330">
        <v>93.930999999999997</v>
      </c>
      <c r="W73" s="330">
        <v>96.837999999999994</v>
      </c>
      <c r="X73" s="330">
        <v>87.837999999999994</v>
      </c>
      <c r="Y73" s="330">
        <v>90.29</v>
      </c>
      <c r="Z73" s="330">
        <v>92.174999999999997</v>
      </c>
      <c r="AA73" s="330">
        <v>94.924000000000007</v>
      </c>
      <c r="AB73" s="330">
        <v>90.608000000000004</v>
      </c>
      <c r="AC73" s="330">
        <v>93.733999999999995</v>
      </c>
      <c r="AD73" s="330">
        <v>97.784999999999997</v>
      </c>
      <c r="AE73" s="330">
        <v>93.975999999999999</v>
      </c>
      <c r="AF73" s="330">
        <v>95.98</v>
      </c>
      <c r="AG73" s="330">
        <v>100.32599999999999</v>
      </c>
      <c r="AH73" s="330">
        <v>100.828</v>
      </c>
      <c r="AI73" s="330">
        <v>104.57899999999999</v>
      </c>
      <c r="AJ73" s="330">
        <v>107.66200000000001</v>
      </c>
      <c r="AK73" s="330">
        <v>120.96599999999999</v>
      </c>
      <c r="AL73" s="330">
        <v>121.17400000000001</v>
      </c>
      <c r="AM73" s="330">
        <v>125.77500000000001</v>
      </c>
      <c r="AN73" s="330">
        <v>128.58199999999999</v>
      </c>
      <c r="AO73" s="330">
        <v>132.76900000000001</v>
      </c>
      <c r="AP73" s="330">
        <v>131.54300000000001</v>
      </c>
      <c r="BG73" s="260"/>
      <c r="CJ73" s="260"/>
      <c r="DK73" s="260"/>
      <c r="EN73" s="260"/>
    </row>
    <row r="74" spans="1:144" x14ac:dyDescent="0.2">
      <c r="A74" s="195" t="s">
        <v>163</v>
      </c>
      <c r="B74" s="330">
        <v>484.23899999999998</v>
      </c>
      <c r="C74" s="330">
        <v>480.584</v>
      </c>
      <c r="D74" s="330">
        <v>497.86099999999999</v>
      </c>
      <c r="E74" s="330">
        <v>514.42200000000003</v>
      </c>
      <c r="F74" s="330">
        <v>519.52099999999996</v>
      </c>
      <c r="G74" s="330">
        <v>525.46699999999998</v>
      </c>
      <c r="H74" s="330">
        <v>531.01599999999996</v>
      </c>
      <c r="I74" s="330">
        <v>544.72299999999996</v>
      </c>
      <c r="J74" s="330">
        <v>548.48900000000003</v>
      </c>
      <c r="K74" s="330">
        <v>565.27099999999996</v>
      </c>
      <c r="L74" s="330">
        <v>592.16600000000005</v>
      </c>
      <c r="M74" s="330">
        <v>601.32000000000005</v>
      </c>
      <c r="N74" s="330">
        <v>612.91800000000001</v>
      </c>
      <c r="O74" s="330">
        <v>641.46900000000005</v>
      </c>
      <c r="P74" s="330">
        <v>637.73900000000003</v>
      </c>
      <c r="Q74" s="330">
        <v>633.81500000000005</v>
      </c>
      <c r="R74" s="330">
        <v>625.19200000000001</v>
      </c>
      <c r="S74" s="330">
        <v>643.971</v>
      </c>
      <c r="T74" s="330">
        <v>647.15</v>
      </c>
      <c r="U74" s="330">
        <v>648.399</v>
      </c>
      <c r="V74" s="330">
        <v>656.77499999999998</v>
      </c>
      <c r="W74" s="330">
        <v>698.59400000000005</v>
      </c>
      <c r="X74" s="330">
        <v>727.86</v>
      </c>
      <c r="Y74" s="330">
        <v>739.58600000000001</v>
      </c>
      <c r="Z74" s="330">
        <v>788.22199999999998</v>
      </c>
      <c r="AA74" s="330">
        <v>807.92700000000002</v>
      </c>
      <c r="AB74" s="330">
        <v>838.11699999999996</v>
      </c>
      <c r="AC74" s="330">
        <v>847.26599999999996</v>
      </c>
      <c r="AD74" s="330">
        <v>873.20100000000002</v>
      </c>
      <c r="AE74" s="330">
        <v>892.62699999999995</v>
      </c>
      <c r="AF74" s="330">
        <v>917.23299999999995</v>
      </c>
      <c r="AG74" s="330">
        <v>907.32899999999995</v>
      </c>
      <c r="AH74" s="330">
        <v>925.995</v>
      </c>
      <c r="AI74" s="330">
        <v>961.976</v>
      </c>
      <c r="AJ74" s="330">
        <v>1005.053</v>
      </c>
      <c r="AK74" s="330">
        <v>1010.386</v>
      </c>
      <c r="AL74" s="330">
        <v>1064.643</v>
      </c>
      <c r="AM74" s="330">
        <v>1113.588</v>
      </c>
      <c r="AN74" s="330">
        <v>1139.7139999999999</v>
      </c>
      <c r="AO74" s="330">
        <v>1150.1600000000001</v>
      </c>
      <c r="AP74" s="330">
        <v>1191.184</v>
      </c>
      <c r="BG74" s="260"/>
      <c r="CJ74" s="260"/>
      <c r="DK74" s="260"/>
      <c r="EN74" s="260"/>
    </row>
    <row r="75" spans="1:144" x14ac:dyDescent="0.2">
      <c r="B75" s="111"/>
      <c r="C75" s="111"/>
      <c r="D75" s="111"/>
      <c r="E75" s="111"/>
      <c r="F75" s="111"/>
      <c r="G75" s="111"/>
      <c r="H75" s="111"/>
      <c r="I75" s="111"/>
      <c r="J75" s="111"/>
      <c r="K75" s="111"/>
      <c r="L75" s="111"/>
      <c r="M75" s="111"/>
      <c r="N75" s="111"/>
      <c r="O75" s="111"/>
      <c r="P75" s="111"/>
      <c r="Q75" s="111"/>
      <c r="R75" s="111"/>
      <c r="S75" s="111"/>
      <c r="T75" s="111"/>
      <c r="U75" s="111"/>
      <c r="V75" s="111"/>
      <c r="W75" s="111"/>
      <c r="X75" s="111"/>
      <c r="Y75" s="111"/>
      <c r="Z75" s="111"/>
      <c r="AA75" s="111"/>
      <c r="AB75" s="111"/>
      <c r="AC75" s="111"/>
      <c r="AD75" s="111"/>
      <c r="AE75" s="111"/>
      <c r="AF75" s="111"/>
      <c r="AG75" s="111"/>
      <c r="AH75" s="111"/>
      <c r="AI75" s="111"/>
      <c r="AJ75" s="111"/>
      <c r="AK75" s="111"/>
      <c r="AL75" s="111"/>
      <c r="AM75" s="111"/>
      <c r="AN75" s="111"/>
      <c r="AO75" s="111"/>
      <c r="AP75" s="111"/>
      <c r="BG75" s="260"/>
      <c r="CJ75" s="260"/>
      <c r="DK75" s="260"/>
      <c r="EN75" s="260"/>
    </row>
    <row r="76" spans="1:144" x14ac:dyDescent="0.2">
      <c r="BG76" s="260"/>
      <c r="CJ76" s="260"/>
      <c r="DK76" s="260"/>
      <c r="EN76" s="260"/>
    </row>
    <row r="77" spans="1:144" ht="25.5" customHeight="1" x14ac:dyDescent="0.2">
      <c r="A77" s="213" t="s">
        <v>234</v>
      </c>
      <c r="B77" s="212" t="s">
        <v>14</v>
      </c>
      <c r="C77" s="212" t="s">
        <v>15</v>
      </c>
      <c r="D77" s="212" t="s">
        <v>16</v>
      </c>
      <c r="E77" s="212" t="s">
        <v>17</v>
      </c>
      <c r="F77" s="212" t="s">
        <v>18</v>
      </c>
      <c r="G77" s="212" t="s">
        <v>19</v>
      </c>
      <c r="H77" s="212" t="s">
        <v>20</v>
      </c>
      <c r="I77" s="212" t="s">
        <v>21</v>
      </c>
      <c r="J77" s="212" t="s">
        <v>22</v>
      </c>
      <c r="K77" s="212" t="s">
        <v>23</v>
      </c>
      <c r="L77" s="214" t="s">
        <v>24</v>
      </c>
      <c r="M77" s="209" t="s">
        <v>39</v>
      </c>
      <c r="N77" s="209" t="s">
        <v>41</v>
      </c>
      <c r="O77" s="209" t="s">
        <v>43</v>
      </c>
      <c r="P77" s="209" t="s">
        <v>109</v>
      </c>
      <c r="Q77" s="209" t="s">
        <v>112</v>
      </c>
      <c r="R77" s="209" t="s">
        <v>117</v>
      </c>
      <c r="S77" s="209" t="s">
        <v>119</v>
      </c>
      <c r="T77" s="209" t="s">
        <v>134</v>
      </c>
      <c r="U77" s="209" t="s">
        <v>239</v>
      </c>
      <c r="V77" s="209" t="s">
        <v>254</v>
      </c>
      <c r="W77" s="209" t="s">
        <v>258</v>
      </c>
      <c r="X77" s="209" t="s">
        <v>260</v>
      </c>
      <c r="Y77" s="209" t="s">
        <v>274</v>
      </c>
      <c r="Z77" s="209" t="s">
        <v>280</v>
      </c>
      <c r="AA77" s="209" t="s">
        <v>301</v>
      </c>
      <c r="AB77" s="209" t="s">
        <v>304</v>
      </c>
      <c r="AC77" s="209" t="s">
        <v>309</v>
      </c>
      <c r="AD77" s="209" t="s">
        <v>314</v>
      </c>
      <c r="AE77" s="209" t="s">
        <v>321</v>
      </c>
      <c r="AF77" s="209" t="s">
        <v>349</v>
      </c>
      <c r="AG77" s="209" t="s">
        <v>360</v>
      </c>
      <c r="AH77" s="209" t="s">
        <v>362</v>
      </c>
      <c r="AI77" s="209" t="s">
        <v>366</v>
      </c>
      <c r="AJ77" s="209" t="s">
        <v>368</v>
      </c>
      <c r="AK77" s="209" t="s">
        <v>372</v>
      </c>
      <c r="AL77" s="209" t="s">
        <v>376</v>
      </c>
      <c r="AM77" s="209" t="s">
        <v>380</v>
      </c>
      <c r="AN77" s="209" t="str">
        <f>+AN40</f>
        <v>31 Dec 2025</v>
      </c>
      <c r="AO77" s="209" t="str">
        <f>+AO40</f>
        <v>31 Mar 2026</v>
      </c>
      <c r="AP77" s="209" t="str">
        <f>+AP40</f>
        <v>30 Jun 2026</v>
      </c>
      <c r="BG77" s="260"/>
      <c r="CJ77" s="260"/>
      <c r="DK77" s="260"/>
      <c r="EN77" s="260"/>
    </row>
    <row r="78" spans="1:144" x14ac:dyDescent="0.2">
      <c r="A78" s="202" t="s">
        <v>183</v>
      </c>
      <c r="B78" s="202"/>
      <c r="C78" s="202"/>
      <c r="D78" s="202"/>
      <c r="E78" s="202"/>
      <c r="F78" s="207"/>
      <c r="G78" s="207"/>
      <c r="H78" s="207"/>
      <c r="I78" s="207"/>
      <c r="J78" s="207"/>
      <c r="K78" s="207"/>
      <c r="L78" s="207"/>
      <c r="M78" s="206"/>
      <c r="N78" s="206"/>
      <c r="O78" s="206"/>
      <c r="P78" s="206"/>
      <c r="Q78" s="206"/>
      <c r="R78" s="206"/>
      <c r="S78" s="206"/>
      <c r="T78" s="206"/>
      <c r="U78" s="206"/>
      <c r="V78" s="206"/>
      <c r="W78" s="206"/>
      <c r="X78" s="206"/>
      <c r="Y78" s="206"/>
      <c r="Z78" s="206"/>
      <c r="AA78" s="206"/>
      <c r="AB78" s="206"/>
      <c r="AC78" s="206"/>
      <c r="AD78" s="206"/>
      <c r="AE78" s="206"/>
      <c r="AF78" s="206"/>
      <c r="AG78" s="206"/>
      <c r="AH78" s="206"/>
      <c r="AI78" s="206"/>
      <c r="AJ78" s="206"/>
      <c r="AK78" s="206"/>
      <c r="AL78" s="206"/>
      <c r="AM78" s="206"/>
      <c r="AN78" s="206"/>
      <c r="AO78" s="206"/>
      <c r="AP78" s="206"/>
      <c r="BG78" s="260"/>
      <c r="CJ78" s="260"/>
      <c r="DK78" s="260"/>
      <c r="EN78" s="260"/>
    </row>
    <row r="79" spans="1:144" ht="22.5" x14ac:dyDescent="0.2">
      <c r="A79" s="336" t="s">
        <v>333</v>
      </c>
      <c r="B79" s="327">
        <v>135.339</v>
      </c>
      <c r="C79" s="327">
        <v>124.73399999999999</v>
      </c>
      <c r="D79" s="327">
        <v>168.512</v>
      </c>
      <c r="E79" s="327">
        <v>135.571</v>
      </c>
      <c r="F79" s="327">
        <v>135.45400000000001</v>
      </c>
      <c r="G79" s="327">
        <v>142.316</v>
      </c>
      <c r="H79" s="327">
        <v>160.273</v>
      </c>
      <c r="I79" s="327">
        <v>163.38300000000001</v>
      </c>
      <c r="J79" s="327">
        <v>140.83799999999999</v>
      </c>
      <c r="K79" s="327">
        <v>176.47399999999999</v>
      </c>
      <c r="L79" s="327">
        <v>191.208</v>
      </c>
      <c r="M79" s="327">
        <v>154.904</v>
      </c>
      <c r="N79" s="327">
        <v>168.89099999999999</v>
      </c>
      <c r="O79" s="327">
        <v>190.648</v>
      </c>
      <c r="P79" s="327">
        <v>193.203</v>
      </c>
      <c r="Q79" s="327">
        <v>186.85499999999999</v>
      </c>
      <c r="R79" s="327">
        <v>209.59800000000001</v>
      </c>
      <c r="S79" s="327">
        <v>186.00800000000001</v>
      </c>
      <c r="T79" s="327">
        <v>216.399</v>
      </c>
      <c r="U79" s="327">
        <v>228.58199999999999</v>
      </c>
      <c r="V79" s="327">
        <v>206.649</v>
      </c>
      <c r="W79" s="327">
        <v>251.39699999999999</v>
      </c>
      <c r="X79" s="327">
        <v>245.69200000000001</v>
      </c>
      <c r="Y79" s="327">
        <v>201.47300000000001</v>
      </c>
      <c r="Z79" s="327">
        <v>236.25800000000001</v>
      </c>
      <c r="AA79" s="327">
        <v>228.17</v>
      </c>
      <c r="AB79" s="327">
        <v>293.32400000000001</v>
      </c>
      <c r="AC79" s="327">
        <v>228.82400000000001</v>
      </c>
      <c r="AD79" s="327">
        <v>236.417</v>
      </c>
      <c r="AE79" s="327">
        <v>238.87799999999999</v>
      </c>
      <c r="AF79" s="327">
        <v>271.66500000000002</v>
      </c>
      <c r="AG79" s="327">
        <v>272.00099999999998</v>
      </c>
      <c r="AH79" s="327">
        <v>245.202</v>
      </c>
      <c r="AI79" s="199">
        <v>281.77800000000002</v>
      </c>
      <c r="AJ79" s="199">
        <v>315.28899999999999</v>
      </c>
      <c r="AK79" s="199">
        <v>265.96800000000002</v>
      </c>
      <c r="AL79" s="199">
        <v>298.82600000000002</v>
      </c>
      <c r="AM79" s="199">
        <v>302.97000000000003</v>
      </c>
      <c r="AN79" s="199">
        <v>299.541</v>
      </c>
      <c r="AO79" s="199">
        <v>357.25700000000001</v>
      </c>
      <c r="AP79" s="199">
        <v>365.476</v>
      </c>
      <c r="BG79" s="260"/>
      <c r="CJ79" s="260"/>
      <c r="DK79" s="260"/>
      <c r="EN79" s="260"/>
    </row>
    <row r="80" spans="1:144" x14ac:dyDescent="0.2">
      <c r="A80" s="264" t="s">
        <v>329</v>
      </c>
      <c r="B80" s="329">
        <v>38.484999999999999</v>
      </c>
      <c r="C80" s="329">
        <v>54.53</v>
      </c>
      <c r="D80" s="329">
        <v>25.210999999999999</v>
      </c>
      <c r="E80" s="329">
        <v>46.496000000000002</v>
      </c>
      <c r="F80" s="329">
        <v>37.798000000000002</v>
      </c>
      <c r="G80" s="329">
        <v>59.165999999999997</v>
      </c>
      <c r="H80" s="329">
        <v>49.008000000000003</v>
      </c>
      <c r="I80" s="329">
        <v>47.179000000000002</v>
      </c>
      <c r="J80" s="329">
        <v>48.46</v>
      </c>
      <c r="K80" s="329">
        <v>51.412999999999997</v>
      </c>
      <c r="L80" s="329">
        <v>46.494</v>
      </c>
      <c r="M80" s="329">
        <v>60.83</v>
      </c>
      <c r="N80" s="329">
        <v>61.38</v>
      </c>
      <c r="O80" s="329">
        <v>53.073</v>
      </c>
      <c r="P80" s="329">
        <v>46.448</v>
      </c>
      <c r="Q80" s="329">
        <v>57.006999999999998</v>
      </c>
      <c r="R80" s="329">
        <v>40.426000000000002</v>
      </c>
      <c r="S80" s="329">
        <v>52.972000000000001</v>
      </c>
      <c r="T80" s="329">
        <v>49.817999999999998</v>
      </c>
      <c r="U80" s="329">
        <v>67.343999999999994</v>
      </c>
      <c r="V80" s="329">
        <v>69.004000000000005</v>
      </c>
      <c r="W80" s="329">
        <v>61.573999999999998</v>
      </c>
      <c r="X80" s="329">
        <v>45.7</v>
      </c>
      <c r="Y80" s="329">
        <v>84.328999999999994</v>
      </c>
      <c r="Z80" s="329">
        <v>72.234999999999999</v>
      </c>
      <c r="AA80" s="329">
        <v>76.185000000000002</v>
      </c>
      <c r="AB80" s="329">
        <v>24.376999999999999</v>
      </c>
      <c r="AC80" s="329">
        <v>71.287999999999997</v>
      </c>
      <c r="AD80" s="329">
        <v>68.941000000000003</v>
      </c>
      <c r="AE80" s="329">
        <v>72.021000000000001</v>
      </c>
      <c r="AF80" s="329">
        <v>64.606999999999999</v>
      </c>
      <c r="AG80" s="329">
        <v>64.239000000000004</v>
      </c>
      <c r="AH80" s="329">
        <v>52.814</v>
      </c>
      <c r="AI80" s="204">
        <v>59.295999999999999</v>
      </c>
      <c r="AJ80" s="204">
        <v>36.883000000000003</v>
      </c>
      <c r="AK80" s="204">
        <v>40.911000000000001</v>
      </c>
      <c r="AL80" s="204">
        <v>33.103000000000002</v>
      </c>
      <c r="AM80" s="204">
        <v>36.956000000000003</v>
      </c>
      <c r="AN80" s="204">
        <v>54.313000000000002</v>
      </c>
      <c r="AO80" s="204">
        <v>52.951000000000001</v>
      </c>
      <c r="AP80" s="204">
        <v>76.436000000000007</v>
      </c>
      <c r="BG80" s="260"/>
      <c r="CJ80" s="260"/>
      <c r="DK80" s="260"/>
      <c r="EN80" s="260"/>
    </row>
    <row r="81" spans="1:144" x14ac:dyDescent="0.2">
      <c r="A81" s="145" t="s">
        <v>177</v>
      </c>
      <c r="B81" s="329">
        <v>38.628</v>
      </c>
      <c r="C81" s="329">
        <v>54.664000000000001</v>
      </c>
      <c r="D81" s="329">
        <v>25.56</v>
      </c>
      <c r="E81" s="329">
        <v>46.546999999999997</v>
      </c>
      <c r="F81" s="329">
        <v>38.055999999999997</v>
      </c>
      <c r="G81" s="329">
        <v>59.814</v>
      </c>
      <c r="H81" s="329">
        <v>49.584000000000003</v>
      </c>
      <c r="I81" s="329">
        <v>47.201000000000001</v>
      </c>
      <c r="J81" s="329">
        <v>48.478999999999999</v>
      </c>
      <c r="K81" s="329">
        <v>51.442</v>
      </c>
      <c r="L81" s="329">
        <v>46.545000000000002</v>
      </c>
      <c r="M81" s="329">
        <v>60.912999999999997</v>
      </c>
      <c r="N81" s="329">
        <v>61.447000000000003</v>
      </c>
      <c r="O81" s="329">
        <v>53.136000000000003</v>
      </c>
      <c r="P81" s="329">
        <v>46.533000000000001</v>
      </c>
      <c r="Q81" s="329">
        <v>57.100999999999999</v>
      </c>
      <c r="R81" s="329">
        <v>40.503999999999998</v>
      </c>
      <c r="S81" s="329">
        <v>53.052999999999997</v>
      </c>
      <c r="T81" s="329">
        <v>49.893999999999998</v>
      </c>
      <c r="U81" s="329">
        <v>67.445999999999998</v>
      </c>
      <c r="V81" s="329">
        <v>69.081999999999994</v>
      </c>
      <c r="W81" s="329">
        <v>61.606000000000002</v>
      </c>
      <c r="X81" s="329">
        <v>45.734000000000002</v>
      </c>
      <c r="Y81" s="329">
        <v>84.366</v>
      </c>
      <c r="Z81" s="329">
        <v>72.254000000000005</v>
      </c>
      <c r="AA81" s="329">
        <v>76.203000000000003</v>
      </c>
      <c r="AB81" s="329">
        <v>24.385000000000002</v>
      </c>
      <c r="AC81" s="329">
        <v>71.299000000000007</v>
      </c>
      <c r="AD81" s="329">
        <v>68.953000000000003</v>
      </c>
      <c r="AE81" s="329">
        <v>72.034000000000006</v>
      </c>
      <c r="AF81" s="329">
        <v>64.617000000000004</v>
      </c>
      <c r="AG81" s="329">
        <v>64.248000000000005</v>
      </c>
      <c r="AH81" s="329">
        <v>52.820999999999998</v>
      </c>
      <c r="AI81" s="204">
        <v>59.304000000000002</v>
      </c>
      <c r="AJ81" s="204">
        <v>36.889000000000003</v>
      </c>
      <c r="AK81" s="204">
        <v>40.917000000000002</v>
      </c>
      <c r="AL81" s="204">
        <v>33.106999999999999</v>
      </c>
      <c r="AM81" s="204">
        <v>36.959000000000003</v>
      </c>
      <c r="AN81" s="204">
        <v>54.317999999999998</v>
      </c>
      <c r="AO81" s="204">
        <v>52.954999999999998</v>
      </c>
      <c r="AP81" s="204">
        <v>76.441999999999993</v>
      </c>
      <c r="BG81" s="260"/>
      <c r="CJ81" s="260"/>
      <c r="DK81" s="260"/>
      <c r="EN81" s="260"/>
    </row>
    <row r="82" spans="1:144" x14ac:dyDescent="0.2">
      <c r="A82" s="145" t="s">
        <v>186</v>
      </c>
      <c r="B82" s="329">
        <v>-0.14299999999999999</v>
      </c>
      <c r="C82" s="329">
        <v>-0.13400000000000001</v>
      </c>
      <c r="D82" s="329">
        <v>-0.34899999999999998</v>
      </c>
      <c r="E82" s="329">
        <v>-5.0999999999999997E-2</v>
      </c>
      <c r="F82" s="329">
        <v>-0.25800000000000001</v>
      </c>
      <c r="G82" s="329">
        <v>-0.64800000000000002</v>
      </c>
      <c r="H82" s="329">
        <v>-0.57599999999999996</v>
      </c>
      <c r="I82" s="329">
        <v>-2.1999999999999999E-2</v>
      </c>
      <c r="J82" s="329">
        <v>-1.9E-2</v>
      </c>
      <c r="K82" s="329">
        <v>-2.9000000000000001E-2</v>
      </c>
      <c r="L82" s="329">
        <v>-5.0999999999999997E-2</v>
      </c>
      <c r="M82" s="329">
        <v>-8.3000000000000004E-2</v>
      </c>
      <c r="N82" s="329">
        <v>-6.7000000000000004E-2</v>
      </c>
      <c r="O82" s="329">
        <v>-6.3E-2</v>
      </c>
      <c r="P82" s="329">
        <v>-8.5000000000000006E-2</v>
      </c>
      <c r="Q82" s="329">
        <v>-9.4E-2</v>
      </c>
      <c r="R82" s="329">
        <v>-7.8E-2</v>
      </c>
      <c r="S82" s="329">
        <v>-8.1000000000000003E-2</v>
      </c>
      <c r="T82" s="329">
        <v>-7.5999999999999998E-2</v>
      </c>
      <c r="U82" s="329">
        <v>-0.10199999999999999</v>
      </c>
      <c r="V82" s="329">
        <v>-7.8E-2</v>
      </c>
      <c r="W82" s="329">
        <v>-3.2000000000000001E-2</v>
      </c>
      <c r="X82" s="329">
        <v>-3.4000000000000002E-2</v>
      </c>
      <c r="Y82" s="329">
        <v>-3.6999999999999998E-2</v>
      </c>
      <c r="Z82" s="329">
        <v>-1.9E-2</v>
      </c>
      <c r="AA82" s="329">
        <v>-1.7999999999999999E-2</v>
      </c>
      <c r="AB82" s="329">
        <v>-8.0000000000000002E-3</v>
      </c>
      <c r="AC82" s="329">
        <v>-1.0999999999999999E-2</v>
      </c>
      <c r="AD82" s="329">
        <v>-1.2E-2</v>
      </c>
      <c r="AE82" s="329">
        <v>-1.2999999999999999E-2</v>
      </c>
      <c r="AF82" s="329">
        <v>-0.01</v>
      </c>
      <c r="AG82" s="329">
        <v>-8.9999999999999993E-3</v>
      </c>
      <c r="AH82" s="329">
        <v>-7.0000000000000001E-3</v>
      </c>
      <c r="AI82" s="204">
        <v>-8.0000000000000002E-3</v>
      </c>
      <c r="AJ82" s="204">
        <v>-6.0000000000000001E-3</v>
      </c>
      <c r="AK82" s="204">
        <v>-6.0000000000000001E-3</v>
      </c>
      <c r="AL82" s="204">
        <v>-4.0000000000000001E-3</v>
      </c>
      <c r="AM82" s="204">
        <v>-3.0000000000000001E-3</v>
      </c>
      <c r="AN82" s="204">
        <v>-5.0000000000000001E-3</v>
      </c>
      <c r="AO82" s="204">
        <v>-4.0000000000000001E-3</v>
      </c>
      <c r="AP82" s="204">
        <v>-6.0000000000000001E-3</v>
      </c>
      <c r="BG82" s="260"/>
      <c r="CJ82" s="260"/>
      <c r="DK82" s="260"/>
      <c r="EN82" s="260"/>
    </row>
    <row r="83" spans="1:144" x14ac:dyDescent="0.2">
      <c r="A83" s="264" t="s">
        <v>178</v>
      </c>
      <c r="B83" s="329">
        <v>715.57299999999998</v>
      </c>
      <c r="C83" s="329">
        <v>715.399</v>
      </c>
      <c r="D83" s="329">
        <v>743.34100000000001</v>
      </c>
      <c r="E83" s="329">
        <v>736.62800000000004</v>
      </c>
      <c r="F83" s="329">
        <v>742.06399999999996</v>
      </c>
      <c r="G83" s="329">
        <v>740.67499999999995</v>
      </c>
      <c r="H83" s="329">
        <v>796.678</v>
      </c>
      <c r="I83" s="329">
        <v>796.31700000000001</v>
      </c>
      <c r="J83" s="329">
        <v>817.00800000000004</v>
      </c>
      <c r="K83" s="329">
        <v>818.83</v>
      </c>
      <c r="L83" s="329">
        <v>858.59199999999998</v>
      </c>
      <c r="M83" s="329">
        <v>849.79200000000003</v>
      </c>
      <c r="N83" s="329">
        <v>851.34</v>
      </c>
      <c r="O83" s="329">
        <v>856.6</v>
      </c>
      <c r="P83" s="329">
        <v>915.149</v>
      </c>
      <c r="Q83" s="329">
        <v>920.80700000000002</v>
      </c>
      <c r="R83" s="329">
        <v>941.13199999999995</v>
      </c>
      <c r="S83" s="329">
        <v>953.73599999999999</v>
      </c>
      <c r="T83" s="329">
        <v>956.93100000000004</v>
      </c>
      <c r="U83" s="329">
        <v>960.23</v>
      </c>
      <c r="V83" s="329">
        <v>1003.044</v>
      </c>
      <c r="W83" s="329">
        <v>1023.293</v>
      </c>
      <c r="X83" s="329">
        <v>1084.075</v>
      </c>
      <c r="Y83" s="329">
        <v>1108.211</v>
      </c>
      <c r="Z83" s="329">
        <v>1116.577</v>
      </c>
      <c r="AA83" s="329">
        <v>1122.1389999999999</v>
      </c>
      <c r="AB83" s="329">
        <v>1170.692</v>
      </c>
      <c r="AC83" s="329">
        <v>1159.9380000000001</v>
      </c>
      <c r="AD83" s="329">
        <v>1187.5450000000001</v>
      </c>
      <c r="AE83" s="329">
        <v>1186.037</v>
      </c>
      <c r="AF83" s="329">
        <v>1216.1880000000001</v>
      </c>
      <c r="AG83" s="329">
        <v>1236.636</v>
      </c>
      <c r="AH83" s="329">
        <v>1255.4359999999999</v>
      </c>
      <c r="AI83" s="204">
        <v>1277.2349999999999</v>
      </c>
      <c r="AJ83" s="204">
        <v>1394.123</v>
      </c>
      <c r="AK83" s="204">
        <v>1424.1089999999999</v>
      </c>
      <c r="AL83" s="204">
        <v>1503.086</v>
      </c>
      <c r="AM83" s="204">
        <v>1555.559</v>
      </c>
      <c r="AN83" s="204">
        <v>1672.2329999999999</v>
      </c>
      <c r="AO83" s="204">
        <v>1706.9069999999999</v>
      </c>
      <c r="AP83" s="204">
        <v>1773.1869999999999</v>
      </c>
      <c r="BG83" s="260"/>
      <c r="CJ83" s="260"/>
      <c r="DK83" s="260"/>
      <c r="EN83" s="260"/>
    </row>
    <row r="84" spans="1:144" x14ac:dyDescent="0.2">
      <c r="A84" s="145" t="s">
        <v>177</v>
      </c>
      <c r="B84" s="329">
        <v>813.57899999999995</v>
      </c>
      <c r="C84" s="329">
        <v>801.41800000000001</v>
      </c>
      <c r="D84" s="329">
        <v>829.37800000000004</v>
      </c>
      <c r="E84" s="329">
        <v>818.39599999999996</v>
      </c>
      <c r="F84" s="329">
        <v>824.35400000000004</v>
      </c>
      <c r="G84" s="329">
        <v>817.98500000000001</v>
      </c>
      <c r="H84" s="329">
        <v>877.64400000000001</v>
      </c>
      <c r="I84" s="329">
        <v>849.23599999999999</v>
      </c>
      <c r="J84" s="329">
        <v>873.61300000000006</v>
      </c>
      <c r="K84" s="329">
        <v>873.38199999999995</v>
      </c>
      <c r="L84" s="329">
        <v>918.14</v>
      </c>
      <c r="M84" s="329">
        <v>909.78899999999999</v>
      </c>
      <c r="N84" s="329">
        <v>912.45799999999997</v>
      </c>
      <c r="O84" s="329">
        <v>909.81899999999996</v>
      </c>
      <c r="P84" s="329">
        <v>969.21299999999997</v>
      </c>
      <c r="Q84" s="329">
        <v>978.65599999999995</v>
      </c>
      <c r="R84" s="329">
        <v>1000.874</v>
      </c>
      <c r="S84" s="329">
        <v>1012.122</v>
      </c>
      <c r="T84" s="329">
        <v>1021.276</v>
      </c>
      <c r="U84" s="329">
        <v>1023.431</v>
      </c>
      <c r="V84" s="329">
        <v>1060.847</v>
      </c>
      <c r="W84" s="329">
        <v>1082.6980000000001</v>
      </c>
      <c r="X84" s="329">
        <v>1144.42</v>
      </c>
      <c r="Y84" s="329">
        <v>1167.557</v>
      </c>
      <c r="Z84" s="329">
        <v>1176.5409999999999</v>
      </c>
      <c r="AA84" s="329">
        <v>1182.8679999999999</v>
      </c>
      <c r="AB84" s="329">
        <v>1234.3430000000001</v>
      </c>
      <c r="AC84" s="329">
        <v>1220.4179999999999</v>
      </c>
      <c r="AD84" s="329">
        <v>1249.066</v>
      </c>
      <c r="AE84" s="329">
        <v>1249.6949999999999</v>
      </c>
      <c r="AF84" s="329">
        <v>1276.133</v>
      </c>
      <c r="AG84" s="329">
        <v>1294.79</v>
      </c>
      <c r="AH84" s="329">
        <v>1305.6010000000001</v>
      </c>
      <c r="AI84" s="204">
        <v>1326.0740000000001</v>
      </c>
      <c r="AJ84" s="204">
        <v>1439.4559999999999</v>
      </c>
      <c r="AK84" s="204">
        <v>1470.6179999999999</v>
      </c>
      <c r="AL84" s="204">
        <v>1541.0319999999999</v>
      </c>
      <c r="AM84" s="204">
        <v>1594.557</v>
      </c>
      <c r="AN84" s="204">
        <v>1713.6010000000001</v>
      </c>
      <c r="AO84" s="204">
        <v>1749.316</v>
      </c>
      <c r="AP84" s="204">
        <v>1805.982</v>
      </c>
      <c r="BG84" s="260"/>
      <c r="CJ84" s="260"/>
      <c r="DK84" s="260"/>
      <c r="EN84" s="260"/>
    </row>
    <row r="85" spans="1:144" x14ac:dyDescent="0.2">
      <c r="A85" s="139" t="s">
        <v>172</v>
      </c>
      <c r="B85" s="329">
        <v>383.084</v>
      </c>
      <c r="C85" s="329">
        <v>361.589</v>
      </c>
      <c r="D85" s="329">
        <v>382.447</v>
      </c>
      <c r="E85" s="329">
        <v>361.71899999999999</v>
      </c>
      <c r="F85" s="329">
        <v>355.80900000000003</v>
      </c>
      <c r="G85" s="329">
        <v>335.43200000000002</v>
      </c>
      <c r="H85" s="329">
        <v>383.678</v>
      </c>
      <c r="I85" s="329">
        <v>351.351</v>
      </c>
      <c r="J85" s="329">
        <v>358.17399999999998</v>
      </c>
      <c r="K85" s="329">
        <v>349.24900000000002</v>
      </c>
      <c r="L85" s="329">
        <v>383.21199999999999</v>
      </c>
      <c r="M85" s="329">
        <v>368.96800000000002</v>
      </c>
      <c r="N85" s="329">
        <v>361.38099999999997</v>
      </c>
      <c r="O85" s="329">
        <v>350.23700000000002</v>
      </c>
      <c r="P85" s="329">
        <v>393.137</v>
      </c>
      <c r="Q85" s="329">
        <v>382.40699999999998</v>
      </c>
      <c r="R85" s="329">
        <v>393.80200000000002</v>
      </c>
      <c r="S85" s="329">
        <v>380.41399999999999</v>
      </c>
      <c r="T85" s="329">
        <v>395.46600000000001</v>
      </c>
      <c r="U85" s="329">
        <v>382.65800000000002</v>
      </c>
      <c r="V85" s="329">
        <v>394.983</v>
      </c>
      <c r="W85" s="329">
        <v>399.726</v>
      </c>
      <c r="X85" s="329">
        <v>444.005</v>
      </c>
      <c r="Y85" s="329">
        <v>451.19299999999998</v>
      </c>
      <c r="Z85" s="329">
        <v>443.70100000000002</v>
      </c>
      <c r="AA85" s="329">
        <v>434.142</v>
      </c>
      <c r="AB85" s="329">
        <v>468.48899999999998</v>
      </c>
      <c r="AC85" s="329">
        <v>438.58100000000002</v>
      </c>
      <c r="AD85" s="329">
        <v>444.97899999999998</v>
      </c>
      <c r="AE85" s="329">
        <v>425.47399999999999</v>
      </c>
      <c r="AF85" s="329">
        <v>432.40600000000001</v>
      </c>
      <c r="AG85" s="329">
        <v>443.71499999999997</v>
      </c>
      <c r="AH85" s="329">
        <v>436.43299999999999</v>
      </c>
      <c r="AI85" s="204">
        <v>429.47300000000001</v>
      </c>
      <c r="AJ85" s="204">
        <v>513.24</v>
      </c>
      <c r="AK85" s="204">
        <v>512.84199999999998</v>
      </c>
      <c r="AL85" s="204">
        <v>545.62599999999998</v>
      </c>
      <c r="AM85" s="204">
        <v>567.35799999999995</v>
      </c>
      <c r="AN85" s="204">
        <v>629.46699999999998</v>
      </c>
      <c r="AO85" s="204">
        <v>640.56200000000001</v>
      </c>
      <c r="AP85" s="204">
        <v>669.47799999999995</v>
      </c>
      <c r="BG85" s="260"/>
      <c r="CJ85" s="260"/>
      <c r="DK85" s="260"/>
      <c r="EN85" s="260"/>
    </row>
    <row r="86" spans="1:144" x14ac:dyDescent="0.2">
      <c r="A86" s="139" t="s">
        <v>170</v>
      </c>
      <c r="B86" s="329">
        <v>421.053</v>
      </c>
      <c r="C86" s="329">
        <v>430.80599999999998</v>
      </c>
      <c r="D86" s="329">
        <v>438.26</v>
      </c>
      <c r="E86" s="329">
        <v>448.16899999999998</v>
      </c>
      <c r="F86" s="329">
        <v>460.42</v>
      </c>
      <c r="G86" s="329">
        <v>473.57499999999999</v>
      </c>
      <c r="H86" s="329">
        <v>485.87299999999999</v>
      </c>
      <c r="I86" s="329">
        <v>492.41</v>
      </c>
      <c r="J86" s="329">
        <v>511.28899999999999</v>
      </c>
      <c r="K86" s="329">
        <v>520.29700000000003</v>
      </c>
      <c r="L86" s="329">
        <v>531.40599999999995</v>
      </c>
      <c r="M86" s="329">
        <v>537.62099999999998</v>
      </c>
      <c r="N86" s="329">
        <v>548.17499999999995</v>
      </c>
      <c r="O86" s="329">
        <v>557.00800000000004</v>
      </c>
      <c r="P86" s="329">
        <v>573.82600000000002</v>
      </c>
      <c r="Q86" s="329">
        <v>576.49900000000002</v>
      </c>
      <c r="R86" s="329">
        <v>587.60799999999995</v>
      </c>
      <c r="S86" s="329">
        <v>612.51900000000001</v>
      </c>
      <c r="T86" s="329">
        <v>624.81700000000001</v>
      </c>
      <c r="U86" s="329">
        <v>640.096</v>
      </c>
      <c r="V86" s="329">
        <v>665.47</v>
      </c>
      <c r="W86" s="329">
        <v>682.95699999999999</v>
      </c>
      <c r="X86" s="329">
        <v>700.41099999999994</v>
      </c>
      <c r="Y86" s="329">
        <v>716.34</v>
      </c>
      <c r="Z86" s="329">
        <v>732.81299999999999</v>
      </c>
      <c r="AA86" s="329">
        <v>748.70899999999995</v>
      </c>
      <c r="AB86" s="329">
        <v>765.84100000000001</v>
      </c>
      <c r="AC86" s="329">
        <v>781.82399999999996</v>
      </c>
      <c r="AD86" s="329">
        <v>804.077</v>
      </c>
      <c r="AE86" s="329">
        <v>824.15599999999995</v>
      </c>
      <c r="AF86" s="329">
        <v>843.71</v>
      </c>
      <c r="AG86" s="329">
        <v>851.05100000000004</v>
      </c>
      <c r="AH86" s="329">
        <v>869.15</v>
      </c>
      <c r="AI86" s="204">
        <v>896.58</v>
      </c>
      <c r="AJ86" s="204">
        <v>926.20500000000004</v>
      </c>
      <c r="AK86" s="204">
        <v>957.76499999999999</v>
      </c>
      <c r="AL86" s="204">
        <v>995.39300000000003</v>
      </c>
      <c r="AM86" s="204">
        <v>1027.184</v>
      </c>
      <c r="AN86" s="204">
        <v>1054.1590000000001</v>
      </c>
      <c r="AO86" s="204">
        <v>1078.415</v>
      </c>
      <c r="AP86" s="204">
        <v>1105.8989999999999</v>
      </c>
      <c r="BG86" s="260"/>
      <c r="CJ86" s="260"/>
      <c r="DK86" s="260"/>
      <c r="EN86" s="260"/>
    </row>
    <row r="87" spans="1:144" x14ac:dyDescent="0.2">
      <c r="A87" s="139" t="s">
        <v>171</v>
      </c>
      <c r="B87" s="329">
        <v>9.4420000000000002</v>
      </c>
      <c r="C87" s="329">
        <v>9.0229999999999997</v>
      </c>
      <c r="D87" s="329">
        <v>8.6709999999999994</v>
      </c>
      <c r="E87" s="329">
        <v>8.5079999999999991</v>
      </c>
      <c r="F87" s="329">
        <v>8.125</v>
      </c>
      <c r="G87" s="329">
        <v>8.9779999999999998</v>
      </c>
      <c r="H87" s="329">
        <v>8.093</v>
      </c>
      <c r="I87" s="329">
        <v>5.4749999999999996</v>
      </c>
      <c r="J87" s="329">
        <v>4.1500000000000004</v>
      </c>
      <c r="K87" s="329">
        <v>3.8359999999999999</v>
      </c>
      <c r="L87" s="329">
        <v>3.5219999999999998</v>
      </c>
      <c r="M87" s="329">
        <v>3.2</v>
      </c>
      <c r="N87" s="329">
        <v>2.9020000000000001</v>
      </c>
      <c r="O87" s="329">
        <v>2.5739999999999998</v>
      </c>
      <c r="P87" s="329">
        <v>2.25</v>
      </c>
      <c r="Q87" s="329">
        <v>19.75</v>
      </c>
      <c r="R87" s="329">
        <v>19.463999999999999</v>
      </c>
      <c r="S87" s="329">
        <v>19.189</v>
      </c>
      <c r="T87" s="329">
        <v>0.99299999999999999</v>
      </c>
      <c r="U87" s="329">
        <v>0.67700000000000005</v>
      </c>
      <c r="V87" s="329">
        <v>0.39400000000000002</v>
      </c>
      <c r="W87" s="329">
        <v>1.4999999999999999E-2</v>
      </c>
      <c r="X87" s="329">
        <v>4.0000000000000001E-3</v>
      </c>
      <c r="Y87" s="329">
        <v>2.4E-2</v>
      </c>
      <c r="Z87" s="329">
        <v>2.7E-2</v>
      </c>
      <c r="AA87" s="329">
        <v>1.7000000000000001E-2</v>
      </c>
      <c r="AB87" s="329">
        <v>1.2999999999999999E-2</v>
      </c>
      <c r="AC87" s="329">
        <v>1.2999999999999999E-2</v>
      </c>
      <c r="AD87" s="329">
        <v>0.01</v>
      </c>
      <c r="AE87" s="329">
        <v>6.5000000000000002E-2</v>
      </c>
      <c r="AF87" s="329">
        <v>1.7000000000000001E-2</v>
      </c>
      <c r="AG87" s="329">
        <v>2.4E-2</v>
      </c>
      <c r="AH87" s="329">
        <v>1.7999999999999999E-2</v>
      </c>
      <c r="AI87" s="204">
        <v>2.1000000000000001E-2</v>
      </c>
      <c r="AJ87" s="204">
        <v>1.0999999999999999E-2</v>
      </c>
      <c r="AK87" s="204">
        <v>1.0999999999999999E-2</v>
      </c>
      <c r="AL87" s="204">
        <v>1.2999999999999999E-2</v>
      </c>
      <c r="AM87" s="204">
        <v>1.4999999999999999E-2</v>
      </c>
      <c r="AN87" s="204">
        <v>29.975000000000001</v>
      </c>
      <c r="AO87" s="204">
        <v>30.338999999999999</v>
      </c>
      <c r="AP87" s="204">
        <v>30.605</v>
      </c>
      <c r="BG87" s="260"/>
      <c r="CJ87" s="260"/>
      <c r="DK87" s="260"/>
      <c r="EN87" s="260"/>
    </row>
    <row r="88" spans="1:144" x14ac:dyDescent="0.2">
      <c r="A88" s="145" t="s">
        <v>230</v>
      </c>
      <c r="B88" s="329">
        <v>-98.006</v>
      </c>
      <c r="C88" s="329">
        <v>-86.019000000000005</v>
      </c>
      <c r="D88" s="329">
        <v>-86.037000000000006</v>
      </c>
      <c r="E88" s="329">
        <v>-81.768000000000001</v>
      </c>
      <c r="F88" s="329">
        <v>-82.29</v>
      </c>
      <c r="G88" s="329">
        <v>-77.31</v>
      </c>
      <c r="H88" s="329">
        <v>-80.965999999999994</v>
      </c>
      <c r="I88" s="329">
        <v>-52.918999999999997</v>
      </c>
      <c r="J88" s="329">
        <v>-56.604999999999997</v>
      </c>
      <c r="K88" s="329">
        <v>-54.552</v>
      </c>
      <c r="L88" s="329">
        <v>-59.548000000000002</v>
      </c>
      <c r="M88" s="329">
        <v>-59.997</v>
      </c>
      <c r="N88" s="329">
        <v>-61.118000000000002</v>
      </c>
      <c r="O88" s="329">
        <v>-53.219000000000001</v>
      </c>
      <c r="P88" s="329">
        <v>-54.064</v>
      </c>
      <c r="Q88" s="329">
        <v>-57.848999999999997</v>
      </c>
      <c r="R88" s="329">
        <v>-59.741999999999997</v>
      </c>
      <c r="S88" s="329">
        <v>-58.386000000000003</v>
      </c>
      <c r="T88" s="329">
        <v>-64.344999999999999</v>
      </c>
      <c r="U88" s="329">
        <v>-63.201000000000001</v>
      </c>
      <c r="V88" s="329">
        <v>-57.802999999999997</v>
      </c>
      <c r="W88" s="329">
        <v>-59.405000000000001</v>
      </c>
      <c r="X88" s="329">
        <v>-60.344999999999999</v>
      </c>
      <c r="Y88" s="329">
        <v>-59.345999999999997</v>
      </c>
      <c r="Z88" s="329">
        <v>-59.963999999999999</v>
      </c>
      <c r="AA88" s="329">
        <v>-60.728999999999999</v>
      </c>
      <c r="AB88" s="329">
        <v>-63.651000000000003</v>
      </c>
      <c r="AC88" s="329">
        <v>-60.48</v>
      </c>
      <c r="AD88" s="329">
        <v>-61.521000000000001</v>
      </c>
      <c r="AE88" s="329">
        <v>-63.658000000000001</v>
      </c>
      <c r="AF88" s="329">
        <v>-59.945</v>
      </c>
      <c r="AG88" s="329">
        <v>-58.154000000000003</v>
      </c>
      <c r="AH88" s="329">
        <v>-50.164999999999999</v>
      </c>
      <c r="AI88" s="204">
        <v>-48.838999999999999</v>
      </c>
      <c r="AJ88" s="204">
        <v>-45.332999999999998</v>
      </c>
      <c r="AK88" s="204">
        <v>-46.509</v>
      </c>
      <c r="AL88" s="204">
        <v>-37.945999999999998</v>
      </c>
      <c r="AM88" s="204">
        <v>-38.997999999999998</v>
      </c>
      <c r="AN88" s="204">
        <v>-41.368000000000002</v>
      </c>
      <c r="AO88" s="204">
        <v>-42.408999999999999</v>
      </c>
      <c r="AP88" s="204">
        <v>-32.795000000000002</v>
      </c>
      <c r="BG88" s="260"/>
      <c r="CJ88" s="260"/>
      <c r="DK88" s="260"/>
      <c r="EN88" s="260"/>
    </row>
    <row r="89" spans="1:144" x14ac:dyDescent="0.2">
      <c r="A89" s="264" t="s">
        <v>182</v>
      </c>
      <c r="B89" s="328">
        <v>136.42599999999999</v>
      </c>
      <c r="C89" s="328">
        <v>151.00200000000001</v>
      </c>
      <c r="D89" s="328">
        <v>156.86699999999999</v>
      </c>
      <c r="E89" s="328">
        <v>173.99100000000001</v>
      </c>
      <c r="F89" s="328">
        <v>161.12200000000001</v>
      </c>
      <c r="G89" s="328">
        <v>168.577</v>
      </c>
      <c r="H89" s="328">
        <v>168.53200000000001</v>
      </c>
      <c r="I89" s="328">
        <v>174.411</v>
      </c>
      <c r="J89" s="328">
        <v>180.333</v>
      </c>
      <c r="K89" s="328">
        <v>181.62799999999999</v>
      </c>
      <c r="L89" s="328">
        <v>196.11199999999999</v>
      </c>
      <c r="M89" s="328">
        <v>225.608</v>
      </c>
      <c r="N89" s="328">
        <v>236.75299999999999</v>
      </c>
      <c r="O89" s="328">
        <v>247.68100000000001</v>
      </c>
      <c r="P89" s="328">
        <v>242.36</v>
      </c>
      <c r="Q89" s="328">
        <v>242.28</v>
      </c>
      <c r="R89" s="328">
        <v>265.10300000000001</v>
      </c>
      <c r="S89" s="328">
        <v>266.78500000000003</v>
      </c>
      <c r="T89" s="328">
        <v>291.62299999999999</v>
      </c>
      <c r="U89" s="328">
        <v>298.245</v>
      </c>
      <c r="V89" s="328">
        <v>308.42599999999999</v>
      </c>
      <c r="W89" s="328">
        <v>285.03399999999999</v>
      </c>
      <c r="X89" s="328">
        <v>325.06400000000002</v>
      </c>
      <c r="Y89" s="328">
        <v>289.38499999999999</v>
      </c>
      <c r="Z89" s="328">
        <v>249.13499999999999</v>
      </c>
      <c r="AA89" s="328">
        <v>258.64699999999999</v>
      </c>
      <c r="AB89" s="328">
        <v>284.66399999999999</v>
      </c>
      <c r="AC89" s="328">
        <v>284.16699999999997</v>
      </c>
      <c r="AD89" s="328">
        <v>250.37200000000001</v>
      </c>
      <c r="AE89" s="328">
        <v>264.08999999999997</v>
      </c>
      <c r="AF89" s="328">
        <v>282.69400000000002</v>
      </c>
      <c r="AG89" s="328">
        <v>288.87700000000001</v>
      </c>
      <c r="AH89" s="328">
        <v>287.87099999999998</v>
      </c>
      <c r="AI89" s="199">
        <v>302.61599999999999</v>
      </c>
      <c r="AJ89" s="199">
        <v>360.40699999999998</v>
      </c>
      <c r="AK89" s="199">
        <v>297.99</v>
      </c>
      <c r="AL89" s="199">
        <v>332.32100000000003</v>
      </c>
      <c r="AM89" s="199">
        <v>339.74799999999999</v>
      </c>
      <c r="AN89" s="199">
        <v>435.05099999999999</v>
      </c>
      <c r="AO89" s="199">
        <v>300.11700000000002</v>
      </c>
      <c r="AP89" s="199">
        <v>273.51400000000001</v>
      </c>
      <c r="BG89" s="260"/>
      <c r="CJ89" s="260"/>
      <c r="DK89" s="260"/>
      <c r="EN89" s="260"/>
    </row>
    <row r="90" spans="1:144" x14ac:dyDescent="0.2">
      <c r="A90" s="145" t="s">
        <v>181</v>
      </c>
      <c r="B90" s="329">
        <v>1E-3</v>
      </c>
      <c r="C90" s="329">
        <v>3.0000000000000001E-3</v>
      </c>
      <c r="D90" s="329">
        <v>0</v>
      </c>
      <c r="E90" s="329">
        <v>0</v>
      </c>
      <c r="F90" s="329">
        <v>1E-3</v>
      </c>
      <c r="G90" s="329">
        <v>7.0000000000000001E-3</v>
      </c>
      <c r="H90" s="329">
        <v>4.0000000000000001E-3</v>
      </c>
      <c r="I90" s="329">
        <v>1.7999999999999999E-2</v>
      </c>
      <c r="J90" s="329">
        <v>0</v>
      </c>
      <c r="K90" s="329">
        <v>8.0000000000000002E-3</v>
      </c>
      <c r="L90" s="329">
        <v>0</v>
      </c>
      <c r="M90" s="329">
        <v>8.0000000000000002E-3</v>
      </c>
      <c r="N90" s="329">
        <v>2E-3</v>
      </c>
      <c r="O90" s="329">
        <v>0</v>
      </c>
      <c r="P90" s="329">
        <v>0</v>
      </c>
      <c r="Q90" s="329">
        <v>0</v>
      </c>
      <c r="R90" s="329">
        <v>0</v>
      </c>
      <c r="S90" s="329">
        <v>2E-3</v>
      </c>
      <c r="T90" s="329">
        <v>7.0000000000000001E-3</v>
      </c>
      <c r="U90" s="329">
        <v>2.1000000000000001E-2</v>
      </c>
      <c r="V90" s="329">
        <v>1E-3</v>
      </c>
      <c r="W90" s="329">
        <v>2.5999999999999999E-2</v>
      </c>
      <c r="X90" s="329">
        <v>1.2999999999999999E-2</v>
      </c>
      <c r="Y90" s="329">
        <v>1.9E-2</v>
      </c>
      <c r="Z90" s="329">
        <v>0.01</v>
      </c>
      <c r="AA90" s="329">
        <v>3.0000000000000001E-3</v>
      </c>
      <c r="AB90" s="329">
        <v>5.0000000000000001E-3</v>
      </c>
      <c r="AC90" s="329">
        <v>0</v>
      </c>
      <c r="AD90" s="329">
        <v>2E-3</v>
      </c>
      <c r="AE90" s="329">
        <v>2E-3</v>
      </c>
      <c r="AF90" s="329">
        <v>3.1E-2</v>
      </c>
      <c r="AG90" s="329">
        <v>1E-3</v>
      </c>
      <c r="AH90" s="329">
        <v>8.9999999999999993E-3</v>
      </c>
      <c r="AI90" s="204">
        <v>1.0999999999999999E-2</v>
      </c>
      <c r="AJ90" s="204">
        <v>9.9000000000000005E-2</v>
      </c>
      <c r="AK90" s="204">
        <v>6.0000000000000001E-3</v>
      </c>
      <c r="AL90" s="204">
        <v>0.12</v>
      </c>
      <c r="AM90" s="204">
        <v>6.4000000000000001E-2</v>
      </c>
      <c r="AN90" s="204">
        <v>2.1000000000000001E-2</v>
      </c>
      <c r="AO90" s="204">
        <v>2E-3</v>
      </c>
      <c r="AP90" s="204">
        <v>0</v>
      </c>
      <c r="BG90" s="260"/>
      <c r="CJ90" s="260"/>
      <c r="DK90" s="260"/>
      <c r="EN90" s="260"/>
    </row>
    <row r="91" spans="1:144" x14ac:dyDescent="0.2">
      <c r="A91" s="145" t="s">
        <v>180</v>
      </c>
      <c r="B91" s="329">
        <v>136.42500000000001</v>
      </c>
      <c r="C91" s="329">
        <v>150.999</v>
      </c>
      <c r="D91" s="329">
        <v>156.86699999999999</v>
      </c>
      <c r="E91" s="329">
        <v>173.99100000000001</v>
      </c>
      <c r="F91" s="329">
        <v>161.12100000000001</v>
      </c>
      <c r="G91" s="329">
        <v>168.57</v>
      </c>
      <c r="H91" s="329">
        <v>168.52799999999999</v>
      </c>
      <c r="I91" s="329">
        <v>174.393</v>
      </c>
      <c r="J91" s="329">
        <v>180.333</v>
      </c>
      <c r="K91" s="329">
        <v>181.62</v>
      </c>
      <c r="L91" s="329">
        <v>196.11199999999999</v>
      </c>
      <c r="M91" s="329">
        <v>225.6</v>
      </c>
      <c r="N91" s="329">
        <v>236.751</v>
      </c>
      <c r="O91" s="329">
        <v>247.68100000000001</v>
      </c>
      <c r="P91" s="329">
        <v>242.36</v>
      </c>
      <c r="Q91" s="329">
        <v>242.28</v>
      </c>
      <c r="R91" s="329">
        <v>265.10300000000001</v>
      </c>
      <c r="S91" s="329">
        <v>266.78300000000002</v>
      </c>
      <c r="T91" s="329">
        <v>291.61599999999999</v>
      </c>
      <c r="U91" s="329">
        <v>298.22399999999999</v>
      </c>
      <c r="V91" s="329">
        <v>308.42500000000001</v>
      </c>
      <c r="W91" s="329">
        <v>285.00799999999998</v>
      </c>
      <c r="X91" s="329">
        <v>325.05099999999999</v>
      </c>
      <c r="Y91" s="329">
        <v>289.36599999999999</v>
      </c>
      <c r="Z91" s="329">
        <v>249.125</v>
      </c>
      <c r="AA91" s="329">
        <v>258.64400000000001</v>
      </c>
      <c r="AB91" s="329">
        <v>284.65899999999999</v>
      </c>
      <c r="AC91" s="329">
        <v>284.16699999999997</v>
      </c>
      <c r="AD91" s="329">
        <v>250.37</v>
      </c>
      <c r="AE91" s="329">
        <v>264.08800000000002</v>
      </c>
      <c r="AF91" s="329">
        <v>282.66300000000001</v>
      </c>
      <c r="AG91" s="329">
        <v>288.87599999999998</v>
      </c>
      <c r="AH91" s="329">
        <v>287.86200000000002</v>
      </c>
      <c r="AI91" s="204">
        <v>302.60500000000002</v>
      </c>
      <c r="AJ91" s="204">
        <v>360.30799999999999</v>
      </c>
      <c r="AK91" s="204">
        <v>297.98399999999998</v>
      </c>
      <c r="AL91" s="204">
        <v>332.20100000000002</v>
      </c>
      <c r="AM91" s="204">
        <v>339.68400000000003</v>
      </c>
      <c r="AN91" s="204">
        <v>435.03</v>
      </c>
      <c r="AO91" s="204">
        <v>300.11500000000001</v>
      </c>
      <c r="AP91" s="204">
        <v>273.51400000000001</v>
      </c>
      <c r="BG91" s="260"/>
      <c r="CJ91" s="260"/>
      <c r="DK91" s="260"/>
      <c r="EN91" s="260"/>
    </row>
    <row r="92" spans="1:144" x14ac:dyDescent="0.2">
      <c r="A92" s="264" t="s">
        <v>351</v>
      </c>
      <c r="B92" s="329">
        <v>1.038</v>
      </c>
      <c r="C92" s="329">
        <v>1.038</v>
      </c>
      <c r="D92" s="329">
        <v>1.038</v>
      </c>
      <c r="E92" s="329">
        <v>1.038</v>
      </c>
      <c r="F92" s="329">
        <v>1.038</v>
      </c>
      <c r="G92" s="329">
        <v>1.038</v>
      </c>
      <c r="H92" s="329">
        <v>0</v>
      </c>
      <c r="I92" s="329">
        <v>0</v>
      </c>
      <c r="J92" s="329">
        <v>0</v>
      </c>
      <c r="K92" s="329">
        <v>0</v>
      </c>
      <c r="L92" s="329">
        <v>0</v>
      </c>
      <c r="M92" s="329">
        <v>0</v>
      </c>
      <c r="N92" s="329">
        <v>0</v>
      </c>
      <c r="O92" s="329">
        <v>0</v>
      </c>
      <c r="P92" s="329">
        <v>0</v>
      </c>
      <c r="Q92" s="329">
        <v>0</v>
      </c>
      <c r="R92" s="329">
        <v>0</v>
      </c>
      <c r="S92" s="329">
        <v>0</v>
      </c>
      <c r="T92" s="329">
        <v>0</v>
      </c>
      <c r="U92" s="329">
        <v>0</v>
      </c>
      <c r="V92" s="329">
        <v>0</v>
      </c>
      <c r="W92" s="329">
        <v>0</v>
      </c>
      <c r="X92" s="329">
        <v>0</v>
      </c>
      <c r="Y92" s="329">
        <v>0</v>
      </c>
      <c r="Z92" s="329">
        <v>0</v>
      </c>
      <c r="AA92" s="329">
        <v>0</v>
      </c>
      <c r="AB92" s="329">
        <v>0.29499999999999998</v>
      </c>
      <c r="AC92" s="329">
        <v>0.29499999999999998</v>
      </c>
      <c r="AD92" s="329">
        <v>0.29499999999999998</v>
      </c>
      <c r="AE92" s="329">
        <v>1.0649999999999999</v>
      </c>
      <c r="AF92" s="329">
        <v>1.0649999999999999</v>
      </c>
      <c r="AG92" s="329">
        <v>1.0649999999999999</v>
      </c>
      <c r="AH92" s="329">
        <v>1.0649999999999999</v>
      </c>
      <c r="AI92" s="204">
        <v>1.0649999999999999</v>
      </c>
      <c r="AJ92" s="204">
        <v>1.4</v>
      </c>
      <c r="AK92" s="204">
        <v>1.4</v>
      </c>
      <c r="AL92" s="204">
        <v>1.4</v>
      </c>
      <c r="AM92" s="204">
        <v>2.02</v>
      </c>
      <c r="AN92" s="204">
        <v>2.266</v>
      </c>
      <c r="AO92" s="204">
        <v>2.266</v>
      </c>
      <c r="AP92" s="204">
        <v>3.198</v>
      </c>
      <c r="BG92" s="260"/>
      <c r="CJ92" s="260"/>
      <c r="DK92" s="260"/>
      <c r="EN92" s="260"/>
    </row>
    <row r="93" spans="1:144" x14ac:dyDescent="0.2">
      <c r="A93" s="144" t="s">
        <v>331</v>
      </c>
      <c r="B93" s="328">
        <v>33.579000000000001</v>
      </c>
      <c r="C93" s="328">
        <v>33.564999999999998</v>
      </c>
      <c r="D93" s="328">
        <v>33.587000000000003</v>
      </c>
      <c r="E93" s="328">
        <v>33.228000000000002</v>
      </c>
      <c r="F93" s="328">
        <v>33.048000000000002</v>
      </c>
      <c r="G93" s="328">
        <v>32.926000000000002</v>
      </c>
      <c r="H93" s="328">
        <v>32.484000000000002</v>
      </c>
      <c r="I93" s="328">
        <v>32.134</v>
      </c>
      <c r="J93" s="328">
        <v>31.603000000000002</v>
      </c>
      <c r="K93" s="328">
        <v>31.26</v>
      </c>
      <c r="L93" s="328">
        <v>31.260999999999999</v>
      </c>
      <c r="M93" s="328">
        <v>33.756</v>
      </c>
      <c r="N93" s="328">
        <v>33.58</v>
      </c>
      <c r="O93" s="328">
        <v>33.04</v>
      </c>
      <c r="P93" s="328">
        <v>33.448</v>
      </c>
      <c r="Q93" s="328">
        <v>33.584000000000003</v>
      </c>
      <c r="R93" s="328">
        <v>33.415999999999997</v>
      </c>
      <c r="S93" s="328">
        <v>33.515999999999998</v>
      </c>
      <c r="T93" s="328">
        <v>34.295000000000002</v>
      </c>
      <c r="U93" s="328">
        <v>34.225000000000001</v>
      </c>
      <c r="V93" s="328">
        <v>33.719000000000001</v>
      </c>
      <c r="W93" s="328">
        <v>33.758000000000003</v>
      </c>
      <c r="X93" s="328">
        <v>33.838000000000001</v>
      </c>
      <c r="Y93" s="328">
        <v>33.716999999999999</v>
      </c>
      <c r="Z93" s="328">
        <v>33.156999999999996</v>
      </c>
      <c r="AA93" s="328">
        <v>32.847000000000001</v>
      </c>
      <c r="AB93" s="328">
        <v>32.69</v>
      </c>
      <c r="AC93" s="328">
        <v>32.262999999999998</v>
      </c>
      <c r="AD93" s="328">
        <v>31.669</v>
      </c>
      <c r="AE93" s="328">
        <v>31.145</v>
      </c>
      <c r="AF93" s="328">
        <v>31.529</v>
      </c>
      <c r="AG93" s="328">
        <v>30.777000000000001</v>
      </c>
      <c r="AH93" s="328">
        <v>30.391999999999999</v>
      </c>
      <c r="AI93" s="199">
        <v>30.881</v>
      </c>
      <c r="AJ93" s="199">
        <v>32.759</v>
      </c>
      <c r="AK93" s="199">
        <v>31.972000000000001</v>
      </c>
      <c r="AL93" s="199">
        <v>31.742000000000001</v>
      </c>
      <c r="AM93" s="199">
        <v>31.241</v>
      </c>
      <c r="AN93" s="199">
        <v>33.497</v>
      </c>
      <c r="AO93" s="199">
        <v>32.665999999999997</v>
      </c>
      <c r="AP93" s="199">
        <v>32.710999999999999</v>
      </c>
      <c r="BG93" s="260"/>
      <c r="CJ93" s="260"/>
      <c r="DK93" s="260"/>
      <c r="EN93" s="260"/>
    </row>
    <row r="94" spans="1:144" x14ac:dyDescent="0.2">
      <c r="A94" s="143" t="s">
        <v>229</v>
      </c>
      <c r="B94" s="328">
        <v>1.859</v>
      </c>
      <c r="C94" s="328">
        <v>1.87</v>
      </c>
      <c r="D94" s="328">
        <v>1.667</v>
      </c>
      <c r="E94" s="328">
        <v>1.675</v>
      </c>
      <c r="F94" s="328">
        <v>1.6739999999999999</v>
      </c>
      <c r="G94" s="328">
        <v>1.6859999999999999</v>
      </c>
      <c r="H94" s="328">
        <v>1.6830000000000001</v>
      </c>
      <c r="I94" s="328">
        <v>1.673</v>
      </c>
      <c r="J94" s="328">
        <v>1.667</v>
      </c>
      <c r="K94" s="328">
        <v>1.67</v>
      </c>
      <c r="L94" s="328">
        <v>1.6719999999999999</v>
      </c>
      <c r="M94" s="328">
        <v>1.6679999999999999</v>
      </c>
      <c r="N94" s="328">
        <v>1.6719999999999999</v>
      </c>
      <c r="O94" s="328">
        <v>1.675</v>
      </c>
      <c r="P94" s="328">
        <v>1.677</v>
      </c>
      <c r="Q94" s="328">
        <v>1.669</v>
      </c>
      <c r="R94" s="328">
        <v>1.669</v>
      </c>
      <c r="S94" s="328">
        <v>1.6679999999999999</v>
      </c>
      <c r="T94" s="328">
        <v>1.673</v>
      </c>
      <c r="U94" s="328">
        <v>1.6719999999999999</v>
      </c>
      <c r="V94" s="328">
        <v>1.744</v>
      </c>
      <c r="W94" s="328">
        <v>1.7430000000000001</v>
      </c>
      <c r="X94" s="328">
        <v>1.56</v>
      </c>
      <c r="Y94" s="328">
        <v>1.5620000000000001</v>
      </c>
      <c r="Z94" s="328">
        <v>1.556</v>
      </c>
      <c r="AA94" s="328">
        <v>1.5609999999999999</v>
      </c>
      <c r="AB94" s="328">
        <v>1.5580000000000001</v>
      </c>
      <c r="AC94" s="328">
        <v>1.56</v>
      </c>
      <c r="AD94" s="328">
        <v>1.5569999999999999</v>
      </c>
      <c r="AE94" s="328">
        <v>1.5569999999999999</v>
      </c>
      <c r="AF94" s="328">
        <v>1.4910000000000001</v>
      </c>
      <c r="AG94" s="328">
        <v>1.49</v>
      </c>
      <c r="AH94" s="328">
        <v>1.488</v>
      </c>
      <c r="AI94" s="199">
        <v>1.4930000000000001</v>
      </c>
      <c r="AJ94" s="199">
        <v>1.4910000000000001</v>
      </c>
      <c r="AK94" s="199">
        <v>1.4910000000000001</v>
      </c>
      <c r="AL94" s="199">
        <v>1.4910000000000001</v>
      </c>
      <c r="AM94" s="199">
        <v>1.492</v>
      </c>
      <c r="AN94" s="199">
        <v>1.948</v>
      </c>
      <c r="AO94" s="199">
        <v>1.948</v>
      </c>
      <c r="AP94" s="199">
        <v>1.9470000000000001</v>
      </c>
      <c r="BG94" s="260"/>
      <c r="CJ94" s="260"/>
      <c r="DK94" s="260"/>
      <c r="EN94" s="260"/>
    </row>
    <row r="95" spans="1:144" x14ac:dyDescent="0.2">
      <c r="A95" s="264" t="s">
        <v>350</v>
      </c>
      <c r="B95" s="329">
        <v>1.917</v>
      </c>
      <c r="C95" s="329">
        <v>2.069</v>
      </c>
      <c r="D95" s="329">
        <v>2.17</v>
      </c>
      <c r="E95" s="329">
        <v>2.1520000000000001</v>
      </c>
      <c r="F95" s="329">
        <v>2.1440000000000001</v>
      </c>
      <c r="G95" s="329">
        <v>2.0649999999999999</v>
      </c>
      <c r="H95" s="329">
        <v>2.1150000000000002</v>
      </c>
      <c r="I95" s="329">
        <v>1.952</v>
      </c>
      <c r="J95" s="329">
        <v>2.1800000000000002</v>
      </c>
      <c r="K95" s="329">
        <v>1.8819999999999999</v>
      </c>
      <c r="L95" s="329">
        <v>2.3159999999999998</v>
      </c>
      <c r="M95" s="329">
        <v>2.2669999999999999</v>
      </c>
      <c r="N95" s="329">
        <v>2.302</v>
      </c>
      <c r="O95" s="329">
        <v>2.5139999999999998</v>
      </c>
      <c r="P95" s="329">
        <v>3.3639999999999999</v>
      </c>
      <c r="Q95" s="329">
        <v>3.45</v>
      </c>
      <c r="R95" s="329">
        <v>3.3</v>
      </c>
      <c r="S95" s="329">
        <v>3.22</v>
      </c>
      <c r="T95" s="329">
        <v>4.5179999999999998</v>
      </c>
      <c r="U95" s="329">
        <v>4.2759999999999998</v>
      </c>
      <c r="V95" s="329">
        <v>4.1029999999999998</v>
      </c>
      <c r="W95" s="329">
        <v>3.8660000000000001</v>
      </c>
      <c r="X95" s="329">
        <v>5.0780000000000003</v>
      </c>
      <c r="Y95" s="329">
        <v>4.7729999999999997</v>
      </c>
      <c r="Z95" s="329">
        <v>4.468</v>
      </c>
      <c r="AA95" s="329">
        <v>4.2409999999999997</v>
      </c>
      <c r="AB95" s="329">
        <v>4.78</v>
      </c>
      <c r="AC95" s="329">
        <v>4.391</v>
      </c>
      <c r="AD95" s="329">
        <v>4</v>
      </c>
      <c r="AE95" s="329">
        <v>3.6680000000000001</v>
      </c>
      <c r="AF95" s="329">
        <v>3.677</v>
      </c>
      <c r="AG95" s="329">
        <v>3.2909999999999999</v>
      </c>
      <c r="AH95" s="329">
        <v>2.9580000000000002</v>
      </c>
      <c r="AI95" s="204">
        <v>2.6389999999999998</v>
      </c>
      <c r="AJ95" s="204">
        <v>2.7829999999999999</v>
      </c>
      <c r="AK95" s="204">
        <v>3.3679999999999999</v>
      </c>
      <c r="AL95" s="204">
        <v>3.0150000000000001</v>
      </c>
      <c r="AM95" s="204">
        <v>2.7810000000000001</v>
      </c>
      <c r="AN95" s="204">
        <v>3.7050000000000001</v>
      </c>
      <c r="AO95" s="204">
        <v>3.5289999999999999</v>
      </c>
      <c r="AP95" s="204">
        <v>3.4489999999999998</v>
      </c>
      <c r="BG95" s="260"/>
      <c r="CJ95" s="260"/>
      <c r="DK95" s="260"/>
      <c r="EN95" s="260"/>
    </row>
    <row r="96" spans="1:144" x14ac:dyDescent="0.2">
      <c r="A96" s="144" t="s">
        <v>175</v>
      </c>
      <c r="B96" s="328">
        <v>7.9790000000000001</v>
      </c>
      <c r="C96" s="328">
        <v>8.2759999999999998</v>
      </c>
      <c r="D96" s="328">
        <v>20.698</v>
      </c>
      <c r="E96" s="328">
        <v>7.9989999999999997</v>
      </c>
      <c r="F96" s="328">
        <v>11.143000000000001</v>
      </c>
      <c r="G96" s="328">
        <v>18.456</v>
      </c>
      <c r="H96" s="328">
        <v>25.140999999999998</v>
      </c>
      <c r="I96" s="328">
        <v>22.44</v>
      </c>
      <c r="J96" s="328">
        <v>8.5280000000000005</v>
      </c>
      <c r="K96" s="328">
        <v>6.9180000000000001</v>
      </c>
      <c r="L96" s="328">
        <v>22.399000000000001</v>
      </c>
      <c r="M96" s="328">
        <v>7.298</v>
      </c>
      <c r="N96" s="328">
        <v>7.4269999999999996</v>
      </c>
      <c r="O96" s="328">
        <v>7.15</v>
      </c>
      <c r="P96" s="328">
        <v>26.657</v>
      </c>
      <c r="Q96" s="328">
        <v>26.1</v>
      </c>
      <c r="R96" s="328">
        <v>27.388000000000002</v>
      </c>
      <c r="S96" s="328">
        <v>27.773</v>
      </c>
      <c r="T96" s="328">
        <v>30.395</v>
      </c>
      <c r="U96" s="328">
        <v>29.056999999999999</v>
      </c>
      <c r="V96" s="328">
        <v>28.876999999999999</v>
      </c>
      <c r="W96" s="328">
        <v>29.126000000000001</v>
      </c>
      <c r="X96" s="328">
        <v>29.58</v>
      </c>
      <c r="Y96" s="328">
        <v>32.014000000000003</v>
      </c>
      <c r="Z96" s="328">
        <v>30.754999999999999</v>
      </c>
      <c r="AA96" s="328">
        <v>32.103000000000002</v>
      </c>
      <c r="AB96" s="328">
        <v>35.140999999999998</v>
      </c>
      <c r="AC96" s="328">
        <v>33.850999999999999</v>
      </c>
      <c r="AD96" s="328">
        <v>33.9</v>
      </c>
      <c r="AE96" s="328">
        <v>7.5549999999999997</v>
      </c>
      <c r="AF96" s="328">
        <v>29.344000000000001</v>
      </c>
      <c r="AG96" s="328">
        <v>9.8320000000000007</v>
      </c>
      <c r="AH96" s="328">
        <v>11.334</v>
      </c>
      <c r="AI96" s="199">
        <v>8.5069999999999997</v>
      </c>
      <c r="AJ96" s="199">
        <v>13.632</v>
      </c>
      <c r="AK96" s="199">
        <v>14.486000000000001</v>
      </c>
      <c r="AL96" s="199">
        <v>42.802999999999997</v>
      </c>
      <c r="AM96" s="199">
        <v>48.024000000000001</v>
      </c>
      <c r="AN96" s="199">
        <v>48.774999999999999</v>
      </c>
      <c r="AO96" s="199">
        <v>50.137</v>
      </c>
      <c r="AP96" s="199">
        <v>49.311</v>
      </c>
      <c r="BG96" s="260"/>
      <c r="CJ96" s="260"/>
      <c r="DK96" s="260"/>
      <c r="EN96" s="260"/>
    </row>
    <row r="97" spans="1:144" x14ac:dyDescent="0.2">
      <c r="A97" s="195" t="s">
        <v>174</v>
      </c>
      <c r="B97" s="330">
        <v>1072.1949999999999</v>
      </c>
      <c r="C97" s="330">
        <v>1092.4829999999999</v>
      </c>
      <c r="D97" s="330">
        <v>1153.0909999999999</v>
      </c>
      <c r="E97" s="330">
        <v>1138.778</v>
      </c>
      <c r="F97" s="330">
        <v>1125.4849999999999</v>
      </c>
      <c r="G97" s="330">
        <v>1166.905</v>
      </c>
      <c r="H97" s="330">
        <v>1235.914</v>
      </c>
      <c r="I97" s="330">
        <v>1239.489</v>
      </c>
      <c r="J97" s="330">
        <v>1230.617</v>
      </c>
      <c r="K97" s="330">
        <v>1270.075</v>
      </c>
      <c r="L97" s="330">
        <v>1350.0540000000001</v>
      </c>
      <c r="M97" s="330">
        <v>1336.123</v>
      </c>
      <c r="N97" s="330">
        <v>1363.345</v>
      </c>
      <c r="O97" s="330">
        <v>1392.3810000000001</v>
      </c>
      <c r="P97" s="330">
        <v>1462.306</v>
      </c>
      <c r="Q97" s="330">
        <v>1471.752</v>
      </c>
      <c r="R97" s="330">
        <v>1522.0319999999999</v>
      </c>
      <c r="S97" s="330">
        <v>1525.6780000000001</v>
      </c>
      <c r="T97" s="330">
        <v>1585.652</v>
      </c>
      <c r="U97" s="330">
        <v>1623.6310000000001</v>
      </c>
      <c r="V97" s="330">
        <v>1655.566</v>
      </c>
      <c r="W97" s="330">
        <v>1689.7909999999999</v>
      </c>
      <c r="X97" s="330">
        <v>1770.587</v>
      </c>
      <c r="Y97" s="330">
        <v>1755.4639999999999</v>
      </c>
      <c r="Z97" s="330">
        <v>1744.1410000000001</v>
      </c>
      <c r="AA97" s="330">
        <v>1755.893</v>
      </c>
      <c r="AB97" s="330">
        <v>1847.521</v>
      </c>
      <c r="AC97" s="330">
        <v>1816.577</v>
      </c>
      <c r="AD97" s="330">
        <v>1814.6959999999999</v>
      </c>
      <c r="AE97" s="330">
        <v>1806.0160000000001</v>
      </c>
      <c r="AF97" s="330">
        <v>1902.26</v>
      </c>
      <c r="AG97" s="330">
        <v>1908.2080000000001</v>
      </c>
      <c r="AH97" s="330">
        <v>1888.56</v>
      </c>
      <c r="AI97" s="365">
        <v>1965.51</v>
      </c>
      <c r="AJ97" s="365">
        <v>2158.7669999999998</v>
      </c>
      <c r="AK97" s="365">
        <v>2081.6950000000002</v>
      </c>
      <c r="AL97" s="365">
        <v>2247.7869999999998</v>
      </c>
      <c r="AM97" s="365">
        <v>2320.7910000000002</v>
      </c>
      <c r="AN97" s="365">
        <v>2551.3290000000002</v>
      </c>
      <c r="AO97" s="365">
        <v>2507.7779999999998</v>
      </c>
      <c r="AP97" s="365">
        <v>2579.2289999999998</v>
      </c>
      <c r="BG97" s="260"/>
      <c r="CJ97" s="260"/>
      <c r="DK97" s="260"/>
      <c r="EN97" s="260"/>
    </row>
    <row r="98" spans="1:144" x14ac:dyDescent="0.2">
      <c r="B98" s="111"/>
      <c r="C98" s="111"/>
      <c r="D98" s="111"/>
      <c r="E98" s="111"/>
      <c r="F98" s="111"/>
      <c r="G98" s="111"/>
      <c r="H98" s="111"/>
      <c r="I98" s="111"/>
      <c r="J98" s="111"/>
      <c r="K98" s="111"/>
      <c r="L98" s="111"/>
      <c r="M98" s="111"/>
      <c r="N98" s="111"/>
      <c r="O98" s="111"/>
      <c r="P98" s="111"/>
      <c r="Q98" s="111"/>
      <c r="R98" s="111"/>
      <c r="S98" s="111"/>
      <c r="T98" s="111"/>
      <c r="U98" s="111"/>
      <c r="V98" s="111"/>
      <c r="W98" s="111"/>
      <c r="X98" s="111"/>
      <c r="Y98" s="111"/>
      <c r="Z98" s="111"/>
      <c r="AA98" s="111"/>
      <c r="AB98" s="111"/>
      <c r="AC98" s="111"/>
      <c r="AD98" s="111"/>
      <c r="AE98" s="111"/>
      <c r="AF98" s="111"/>
      <c r="AG98" s="111"/>
      <c r="AH98" s="111"/>
      <c r="AI98" s="111"/>
      <c r="AJ98" s="111"/>
      <c r="AK98" s="111"/>
      <c r="AL98" s="111"/>
      <c r="AM98" s="111"/>
      <c r="AN98" s="111"/>
      <c r="AO98" s="111"/>
      <c r="AP98" s="111"/>
      <c r="BG98" s="260"/>
      <c r="CJ98" s="260"/>
      <c r="DK98" s="260"/>
      <c r="EN98" s="260"/>
    </row>
    <row r="99" spans="1:144" x14ac:dyDescent="0.2">
      <c r="A99" s="202" t="s">
        <v>173</v>
      </c>
      <c r="B99" s="201"/>
      <c r="C99" s="201"/>
      <c r="D99" s="201"/>
      <c r="E99" s="201"/>
      <c r="F99" s="201"/>
      <c r="G99" s="201"/>
      <c r="H99" s="201"/>
      <c r="I99" s="201"/>
      <c r="J99" s="201"/>
      <c r="K99" s="201"/>
      <c r="L99" s="201"/>
      <c r="M99" s="201"/>
      <c r="N99" s="201"/>
      <c r="O99" s="201"/>
      <c r="P99" s="201"/>
      <c r="Q99" s="201"/>
      <c r="R99" s="201"/>
      <c r="S99" s="201"/>
      <c r="T99" s="201"/>
      <c r="U99" s="201"/>
      <c r="V99" s="201"/>
      <c r="W99" s="201"/>
      <c r="X99" s="201"/>
      <c r="Y99" s="201"/>
      <c r="Z99" s="201"/>
      <c r="AA99" s="201"/>
      <c r="AB99" s="201"/>
      <c r="AC99" s="201"/>
      <c r="AD99" s="201"/>
      <c r="AE99" s="201"/>
      <c r="AF99" s="201"/>
      <c r="AG99" s="201"/>
      <c r="AH99" s="201"/>
      <c r="AI99" s="133"/>
      <c r="AJ99" s="133"/>
      <c r="AK99" s="133"/>
      <c r="AL99" s="133"/>
      <c r="AM99" s="133"/>
      <c r="AN99" s="133"/>
      <c r="AO99" s="133"/>
      <c r="AP99" s="133"/>
      <c r="BG99" s="260"/>
      <c r="CJ99" s="260"/>
      <c r="DK99" s="260"/>
      <c r="EN99" s="260"/>
    </row>
    <row r="100" spans="1:144" x14ac:dyDescent="0.2">
      <c r="A100" s="264" t="s">
        <v>0</v>
      </c>
      <c r="B100" s="328">
        <v>859.62800000000004</v>
      </c>
      <c r="C100" s="328">
        <v>876.28499999999997</v>
      </c>
      <c r="D100" s="328">
        <v>938.49599999999998</v>
      </c>
      <c r="E100" s="328">
        <v>919.68</v>
      </c>
      <c r="F100" s="328">
        <v>911.68299999999999</v>
      </c>
      <c r="G100" s="328">
        <v>938.8</v>
      </c>
      <c r="H100" s="328">
        <v>1005.282</v>
      </c>
      <c r="I100" s="328">
        <v>973.96100000000001</v>
      </c>
      <c r="J100" s="328">
        <v>981.678</v>
      </c>
      <c r="K100" s="328">
        <v>1011.1079999999999</v>
      </c>
      <c r="L100" s="328">
        <v>1076.154</v>
      </c>
      <c r="M100" s="328">
        <v>1054.0530000000001</v>
      </c>
      <c r="N100" s="328">
        <v>1095.231</v>
      </c>
      <c r="O100" s="328">
        <v>1116.3989999999999</v>
      </c>
      <c r="P100" s="328">
        <v>1175.6120000000001</v>
      </c>
      <c r="Q100" s="328">
        <v>1185.461</v>
      </c>
      <c r="R100" s="328">
        <v>1231.1379999999999</v>
      </c>
      <c r="S100" s="328">
        <v>1232</v>
      </c>
      <c r="T100" s="328">
        <v>1288.8240000000001</v>
      </c>
      <c r="U100" s="328">
        <v>1314.4849999999999</v>
      </c>
      <c r="V100" s="328">
        <v>1333.5730000000001</v>
      </c>
      <c r="W100" s="328">
        <v>1357.5809999999999</v>
      </c>
      <c r="X100" s="328">
        <v>1399.501</v>
      </c>
      <c r="Y100" s="328">
        <v>1385.1220000000001</v>
      </c>
      <c r="Z100" s="328">
        <v>1386.6120000000001</v>
      </c>
      <c r="AA100" s="328">
        <v>1384.5440000000001</v>
      </c>
      <c r="AB100" s="328">
        <v>1462.0150000000001</v>
      </c>
      <c r="AC100" s="328">
        <v>1421.9659999999999</v>
      </c>
      <c r="AD100" s="328">
        <v>1443.604</v>
      </c>
      <c r="AE100" s="328">
        <v>1421.04</v>
      </c>
      <c r="AF100" s="328">
        <v>1499.509</v>
      </c>
      <c r="AG100" s="328">
        <v>1487.415</v>
      </c>
      <c r="AH100" s="328">
        <v>1487.424</v>
      </c>
      <c r="AI100" s="199">
        <v>1540.318</v>
      </c>
      <c r="AJ100" s="199">
        <v>1733.845</v>
      </c>
      <c r="AK100" s="199">
        <v>1633.3589999999999</v>
      </c>
      <c r="AL100" s="199">
        <v>1730.3330000000001</v>
      </c>
      <c r="AM100" s="199">
        <v>1781.7739999999999</v>
      </c>
      <c r="AN100" s="199">
        <v>1973.905</v>
      </c>
      <c r="AO100" s="199">
        <v>1891.7449999999999</v>
      </c>
      <c r="AP100" s="199">
        <v>1967.3620000000001</v>
      </c>
      <c r="BG100" s="260"/>
      <c r="CJ100" s="260"/>
      <c r="DK100" s="260"/>
      <c r="EN100" s="260"/>
    </row>
    <row r="101" spans="1:144" x14ac:dyDescent="0.2">
      <c r="A101" s="139" t="s">
        <v>172</v>
      </c>
      <c r="B101" s="328">
        <v>216.929</v>
      </c>
      <c r="C101" s="328">
        <v>219.84200000000001</v>
      </c>
      <c r="D101" s="328">
        <v>248.328</v>
      </c>
      <c r="E101" s="328">
        <v>236.69</v>
      </c>
      <c r="F101" s="328">
        <v>222.18299999999999</v>
      </c>
      <c r="G101" s="328">
        <v>248.28200000000001</v>
      </c>
      <c r="H101" s="328">
        <v>269.86500000000001</v>
      </c>
      <c r="I101" s="328">
        <v>243.54</v>
      </c>
      <c r="J101" s="328">
        <v>250.34399999999999</v>
      </c>
      <c r="K101" s="328">
        <v>273.00299999999999</v>
      </c>
      <c r="L101" s="328">
        <v>272.06</v>
      </c>
      <c r="M101" s="328">
        <v>261.74299999999999</v>
      </c>
      <c r="N101" s="328">
        <v>293.84800000000001</v>
      </c>
      <c r="O101" s="328">
        <v>303.46100000000001</v>
      </c>
      <c r="P101" s="328">
        <v>314.59800000000001</v>
      </c>
      <c r="Q101" s="328">
        <v>311.39299999999997</v>
      </c>
      <c r="R101" s="328">
        <v>337.30099999999999</v>
      </c>
      <c r="S101" s="328">
        <v>331.35500000000002</v>
      </c>
      <c r="T101" s="328">
        <v>354.66300000000001</v>
      </c>
      <c r="U101" s="328">
        <v>358.99299999999999</v>
      </c>
      <c r="V101" s="328">
        <v>364.54</v>
      </c>
      <c r="W101" s="328">
        <v>373.47</v>
      </c>
      <c r="X101" s="328">
        <v>382.30599999999998</v>
      </c>
      <c r="Y101" s="328">
        <v>385.62</v>
      </c>
      <c r="Z101" s="328">
        <v>373.33600000000001</v>
      </c>
      <c r="AA101" s="328">
        <v>351.76499999999999</v>
      </c>
      <c r="AB101" s="328">
        <v>386.65199999999999</v>
      </c>
      <c r="AC101" s="328">
        <v>363.089</v>
      </c>
      <c r="AD101" s="328">
        <v>367.90800000000002</v>
      </c>
      <c r="AE101" s="328">
        <v>370.798</v>
      </c>
      <c r="AF101" s="328">
        <v>410.21</v>
      </c>
      <c r="AG101" s="328">
        <v>387.34199999999998</v>
      </c>
      <c r="AH101" s="328">
        <v>369.86099999999999</v>
      </c>
      <c r="AI101" s="199">
        <v>389.46499999999997</v>
      </c>
      <c r="AJ101" s="199">
        <v>468.15100000000001</v>
      </c>
      <c r="AK101" s="199">
        <v>362.41800000000001</v>
      </c>
      <c r="AL101" s="199">
        <v>415.24900000000002</v>
      </c>
      <c r="AM101" s="199">
        <v>430.935</v>
      </c>
      <c r="AN101" s="199">
        <v>544.25699999999995</v>
      </c>
      <c r="AO101" s="199">
        <v>466.67200000000003</v>
      </c>
      <c r="AP101" s="199">
        <v>505.74400000000003</v>
      </c>
      <c r="BG101" s="260"/>
      <c r="CJ101" s="260"/>
      <c r="DK101" s="260"/>
      <c r="EN101" s="260"/>
    </row>
    <row r="102" spans="1:144" x14ac:dyDescent="0.2">
      <c r="A102" s="139" t="s">
        <v>170</v>
      </c>
      <c r="B102" s="328">
        <v>639.69000000000005</v>
      </c>
      <c r="C102" s="328">
        <v>653.73900000000003</v>
      </c>
      <c r="D102" s="328">
        <v>687.27200000000005</v>
      </c>
      <c r="E102" s="328">
        <v>680.48199999999997</v>
      </c>
      <c r="F102" s="328">
        <v>687.14099999999996</v>
      </c>
      <c r="G102" s="328">
        <v>687.30100000000004</v>
      </c>
      <c r="H102" s="328">
        <v>732.03599999999994</v>
      </c>
      <c r="I102" s="328">
        <v>727.23099999999999</v>
      </c>
      <c r="J102" s="328">
        <v>728.43100000000004</v>
      </c>
      <c r="K102" s="328">
        <v>734.52499999999998</v>
      </c>
      <c r="L102" s="328">
        <v>800.37199999999996</v>
      </c>
      <c r="M102" s="328">
        <v>788.56799999999998</v>
      </c>
      <c r="N102" s="328">
        <v>797.11800000000005</v>
      </c>
      <c r="O102" s="328">
        <v>807.3</v>
      </c>
      <c r="P102" s="328">
        <v>854.13499999999999</v>
      </c>
      <c r="Q102" s="328">
        <v>866.92499999999995</v>
      </c>
      <c r="R102" s="328">
        <v>887.33399999999995</v>
      </c>
      <c r="S102" s="328">
        <v>889.51499999999999</v>
      </c>
      <c r="T102" s="328">
        <v>924.97900000000004</v>
      </c>
      <c r="U102" s="328">
        <v>946.37199999999996</v>
      </c>
      <c r="V102" s="328">
        <v>960.21299999999997</v>
      </c>
      <c r="W102" s="328">
        <v>975.07500000000005</v>
      </c>
      <c r="X102" s="328">
        <v>1008.696</v>
      </c>
      <c r="Y102" s="328">
        <v>990.20100000000002</v>
      </c>
      <c r="Z102" s="328">
        <v>1003.33</v>
      </c>
      <c r="AA102" s="328">
        <v>1022.982</v>
      </c>
      <c r="AB102" s="328">
        <v>1067.067</v>
      </c>
      <c r="AC102" s="328">
        <v>1050.2940000000001</v>
      </c>
      <c r="AD102" s="328">
        <v>1067.2190000000001</v>
      </c>
      <c r="AE102" s="328">
        <v>1042.241</v>
      </c>
      <c r="AF102" s="328">
        <v>1081.9559999999999</v>
      </c>
      <c r="AG102" s="328">
        <v>1091.5170000000001</v>
      </c>
      <c r="AH102" s="328">
        <v>1109.3699999999999</v>
      </c>
      <c r="AI102" s="199">
        <v>1141.73</v>
      </c>
      <c r="AJ102" s="199">
        <v>1256.5239999999999</v>
      </c>
      <c r="AK102" s="199">
        <v>1262.557</v>
      </c>
      <c r="AL102" s="199">
        <v>1306.2270000000001</v>
      </c>
      <c r="AM102" s="199">
        <v>1342.211</v>
      </c>
      <c r="AN102" s="199">
        <v>1419.7380000000001</v>
      </c>
      <c r="AO102" s="199">
        <v>1414.74</v>
      </c>
      <c r="AP102" s="199">
        <v>1451.5060000000001</v>
      </c>
      <c r="BG102" s="260"/>
      <c r="CJ102" s="260"/>
      <c r="DK102" s="260"/>
      <c r="EN102" s="260"/>
    </row>
    <row r="103" spans="1:144" x14ac:dyDescent="0.2">
      <c r="A103" s="139" t="s">
        <v>171</v>
      </c>
      <c r="B103" s="328">
        <v>3.0089999999999999</v>
      </c>
      <c r="C103" s="328">
        <v>2.7040000000000002</v>
      </c>
      <c r="D103" s="328">
        <v>2.8959999999999999</v>
      </c>
      <c r="E103" s="328">
        <v>2.508</v>
      </c>
      <c r="F103" s="328">
        <v>2.359</v>
      </c>
      <c r="G103" s="328">
        <v>3.2170000000000001</v>
      </c>
      <c r="H103" s="328">
        <v>3.3809999999999998</v>
      </c>
      <c r="I103" s="328">
        <v>3.19</v>
      </c>
      <c r="J103" s="328">
        <v>2.903</v>
      </c>
      <c r="K103" s="328">
        <v>3.58</v>
      </c>
      <c r="L103" s="328">
        <v>3.722</v>
      </c>
      <c r="M103" s="328">
        <v>3.742</v>
      </c>
      <c r="N103" s="328">
        <v>4.2649999999999997</v>
      </c>
      <c r="O103" s="328">
        <v>5.6379999999999999</v>
      </c>
      <c r="P103" s="328">
        <v>6.8789999999999996</v>
      </c>
      <c r="Q103" s="328">
        <v>7.1429999999999998</v>
      </c>
      <c r="R103" s="328">
        <v>6.5030000000000001</v>
      </c>
      <c r="S103" s="328">
        <v>11.13</v>
      </c>
      <c r="T103" s="328">
        <v>9.1820000000000004</v>
      </c>
      <c r="U103" s="328">
        <v>9.1199999999999992</v>
      </c>
      <c r="V103" s="328">
        <v>8.82</v>
      </c>
      <c r="W103" s="328">
        <v>9.0359999999999996</v>
      </c>
      <c r="X103" s="328">
        <v>8.4990000000000006</v>
      </c>
      <c r="Y103" s="328">
        <v>9.3010000000000002</v>
      </c>
      <c r="Z103" s="328">
        <v>9.9459999999999997</v>
      </c>
      <c r="AA103" s="328">
        <v>9.7970000000000006</v>
      </c>
      <c r="AB103" s="328">
        <v>8.2959999999999994</v>
      </c>
      <c r="AC103" s="328">
        <v>8.5830000000000002</v>
      </c>
      <c r="AD103" s="328">
        <v>8.4770000000000003</v>
      </c>
      <c r="AE103" s="328">
        <v>8.0009999999999994</v>
      </c>
      <c r="AF103" s="328">
        <v>7.343</v>
      </c>
      <c r="AG103" s="328">
        <v>8.5559999999999992</v>
      </c>
      <c r="AH103" s="328">
        <v>8.1929999999999996</v>
      </c>
      <c r="AI103" s="199">
        <v>9.1229999999999993</v>
      </c>
      <c r="AJ103" s="199">
        <v>9.17</v>
      </c>
      <c r="AK103" s="199">
        <v>8.3840000000000003</v>
      </c>
      <c r="AL103" s="199">
        <v>8.8569999999999993</v>
      </c>
      <c r="AM103" s="199">
        <v>8.6280000000000001</v>
      </c>
      <c r="AN103" s="199">
        <v>9.91</v>
      </c>
      <c r="AO103" s="199">
        <v>10.333</v>
      </c>
      <c r="AP103" s="199">
        <v>10.112</v>
      </c>
      <c r="BG103" s="260"/>
      <c r="CJ103" s="260"/>
      <c r="DK103" s="260"/>
      <c r="EN103" s="260"/>
    </row>
    <row r="104" spans="1:144" x14ac:dyDescent="0.2">
      <c r="A104" s="264" t="s">
        <v>335</v>
      </c>
      <c r="B104" s="328">
        <v>7.3019999999999996</v>
      </c>
      <c r="C104" s="328">
        <v>7.7629999999999999</v>
      </c>
      <c r="D104" s="328">
        <v>9.5150000000000006</v>
      </c>
      <c r="E104" s="328">
        <v>5.1180000000000003</v>
      </c>
      <c r="F104" s="328">
        <v>6.3470000000000004</v>
      </c>
      <c r="G104" s="328">
        <v>5.5330000000000004</v>
      </c>
      <c r="H104" s="328">
        <v>7.0819999999999999</v>
      </c>
      <c r="I104" s="328">
        <v>7.7220000000000004</v>
      </c>
      <c r="J104" s="328">
        <v>6.5540000000000003</v>
      </c>
      <c r="K104" s="328">
        <v>7.3780000000000001</v>
      </c>
      <c r="L104" s="328">
        <v>8.1080000000000005</v>
      </c>
      <c r="M104" s="328">
        <v>8.1839999999999993</v>
      </c>
      <c r="N104" s="328">
        <v>9.2080000000000002</v>
      </c>
      <c r="O104" s="328">
        <v>9.2759999999999998</v>
      </c>
      <c r="P104" s="328">
        <v>10.084</v>
      </c>
      <c r="Q104" s="328">
        <v>8.7309999999999999</v>
      </c>
      <c r="R104" s="328">
        <v>6.694</v>
      </c>
      <c r="S104" s="328">
        <v>8.2219999999999995</v>
      </c>
      <c r="T104" s="328">
        <v>6.0330000000000004</v>
      </c>
      <c r="U104" s="328">
        <v>6.46</v>
      </c>
      <c r="V104" s="328">
        <v>4.5140000000000002</v>
      </c>
      <c r="W104" s="328">
        <v>4.43</v>
      </c>
      <c r="X104" s="328">
        <v>6.3819999999999997</v>
      </c>
      <c r="Y104" s="328">
        <v>4.8879999999999999</v>
      </c>
      <c r="Z104" s="328">
        <v>4.7939999999999996</v>
      </c>
      <c r="AA104" s="328">
        <v>5.3520000000000003</v>
      </c>
      <c r="AB104" s="328">
        <v>5.673</v>
      </c>
      <c r="AC104" s="328">
        <v>5.5869999999999997</v>
      </c>
      <c r="AD104" s="328">
        <v>5.6970000000000001</v>
      </c>
      <c r="AE104" s="328">
        <v>5.7489999999999997</v>
      </c>
      <c r="AF104" s="328">
        <v>6.4169999999999998</v>
      </c>
      <c r="AG104" s="328">
        <v>12.935</v>
      </c>
      <c r="AH104" s="328">
        <v>5.8810000000000002</v>
      </c>
      <c r="AI104" s="199">
        <v>4.6349999999999998</v>
      </c>
      <c r="AJ104" s="199">
        <v>6.3540000000000001</v>
      </c>
      <c r="AK104" s="199">
        <v>5.1909999999999998</v>
      </c>
      <c r="AL104" s="199">
        <v>30.032</v>
      </c>
      <c r="AM104" s="199">
        <v>44.701000000000001</v>
      </c>
      <c r="AN104" s="199">
        <v>76.527000000000001</v>
      </c>
      <c r="AO104" s="199">
        <v>71.180999999999997</v>
      </c>
      <c r="AP104" s="199">
        <v>39.956000000000003</v>
      </c>
      <c r="BG104" s="260"/>
      <c r="CJ104" s="260"/>
      <c r="DK104" s="260"/>
      <c r="EN104" s="260"/>
    </row>
    <row r="105" spans="1:144" x14ac:dyDescent="0.2">
      <c r="A105" s="264" t="s">
        <v>169</v>
      </c>
      <c r="B105" s="328">
        <v>40.387999999999998</v>
      </c>
      <c r="C105" s="328">
        <v>34.619</v>
      </c>
      <c r="D105" s="328">
        <v>24.253</v>
      </c>
      <c r="E105" s="328">
        <v>23.77</v>
      </c>
      <c r="F105" s="328">
        <v>19.547999999999998</v>
      </c>
      <c r="G105" s="328">
        <v>17.302</v>
      </c>
      <c r="H105" s="328">
        <v>18.434999999999999</v>
      </c>
      <c r="I105" s="328">
        <v>17.747</v>
      </c>
      <c r="J105" s="328">
        <v>17.029</v>
      </c>
      <c r="K105" s="328">
        <v>16.315000000000001</v>
      </c>
      <c r="L105" s="328">
        <v>15.891999999999999</v>
      </c>
      <c r="M105" s="328">
        <v>14.853</v>
      </c>
      <c r="N105" s="328">
        <v>13.832000000000001</v>
      </c>
      <c r="O105" s="328">
        <v>11.807</v>
      </c>
      <c r="P105" s="328">
        <v>10.492000000000001</v>
      </c>
      <c r="Q105" s="328">
        <v>9.5020000000000007</v>
      </c>
      <c r="R105" s="328">
        <v>8.0069999999999997</v>
      </c>
      <c r="S105" s="328">
        <v>6.6</v>
      </c>
      <c r="T105" s="328">
        <v>6.8620000000000001</v>
      </c>
      <c r="U105" s="328">
        <v>7.1710000000000003</v>
      </c>
      <c r="V105" s="328">
        <v>7.6929999999999996</v>
      </c>
      <c r="W105" s="328">
        <v>8.3520000000000003</v>
      </c>
      <c r="X105" s="328">
        <v>24.684999999999999</v>
      </c>
      <c r="Y105" s="328">
        <v>38.156999999999996</v>
      </c>
      <c r="Z105" s="328">
        <v>29.094999999999999</v>
      </c>
      <c r="AA105" s="328">
        <v>33.786000000000001</v>
      </c>
      <c r="AB105" s="328">
        <v>34.018999999999998</v>
      </c>
      <c r="AC105" s="328">
        <v>32.168999999999997</v>
      </c>
      <c r="AD105" s="328">
        <v>30.960999999999999</v>
      </c>
      <c r="AE105" s="328">
        <v>29.788</v>
      </c>
      <c r="AF105" s="328">
        <v>44.755000000000003</v>
      </c>
      <c r="AG105" s="328">
        <v>42.573999999999998</v>
      </c>
      <c r="AH105" s="328">
        <v>41.442</v>
      </c>
      <c r="AI105" s="199">
        <v>38.337000000000003</v>
      </c>
      <c r="AJ105" s="199">
        <v>36.831000000000003</v>
      </c>
      <c r="AK105" s="199">
        <v>36.683</v>
      </c>
      <c r="AL105" s="199">
        <v>51.661999999999999</v>
      </c>
      <c r="AM105" s="199">
        <v>59.71</v>
      </c>
      <c r="AN105" s="199">
        <v>61.253</v>
      </c>
      <c r="AO105" s="199">
        <v>93.1</v>
      </c>
      <c r="AP105" s="199">
        <v>107.72199999999999</v>
      </c>
      <c r="BG105" s="260"/>
      <c r="CJ105" s="260"/>
      <c r="DK105" s="260"/>
      <c r="EN105" s="260"/>
    </row>
    <row r="106" spans="1:144" x14ac:dyDescent="0.2">
      <c r="A106" s="264" t="s">
        <v>168</v>
      </c>
      <c r="B106" s="328">
        <v>33.168999999999997</v>
      </c>
      <c r="C106" s="328">
        <v>33.463000000000001</v>
      </c>
      <c r="D106" s="328">
        <v>32.914000000000001</v>
      </c>
      <c r="E106" s="328">
        <v>33.36</v>
      </c>
      <c r="F106" s="328">
        <v>33.186999999999998</v>
      </c>
      <c r="G106" s="328">
        <v>33.47</v>
      </c>
      <c r="H106" s="328">
        <v>33.247999999999998</v>
      </c>
      <c r="I106" s="328">
        <v>33.222000000000001</v>
      </c>
      <c r="J106" s="328">
        <v>20.835999999999999</v>
      </c>
      <c r="K106" s="328">
        <v>21.207999999999998</v>
      </c>
      <c r="L106" s="328">
        <v>29.872</v>
      </c>
      <c r="M106" s="328">
        <v>30.283999999999999</v>
      </c>
      <c r="N106" s="328">
        <v>29.919</v>
      </c>
      <c r="O106" s="328">
        <v>30.331</v>
      </c>
      <c r="P106" s="328">
        <v>29.975000000000001</v>
      </c>
      <c r="Q106" s="328">
        <v>30.327000000000002</v>
      </c>
      <c r="R106" s="328">
        <v>29.928999999999998</v>
      </c>
      <c r="S106" s="328">
        <v>30.326000000000001</v>
      </c>
      <c r="T106" s="328">
        <v>30.021000000000001</v>
      </c>
      <c r="U106" s="328">
        <v>30.369</v>
      </c>
      <c r="V106" s="328">
        <v>30.021999999999998</v>
      </c>
      <c r="W106" s="328">
        <v>30.408000000000001</v>
      </c>
      <c r="X106" s="328">
        <v>44.988</v>
      </c>
      <c r="Y106" s="328">
        <v>45.68</v>
      </c>
      <c r="Z106" s="328">
        <v>44.932000000000002</v>
      </c>
      <c r="AA106" s="328">
        <v>45.533000000000001</v>
      </c>
      <c r="AB106" s="328">
        <v>44.868000000000002</v>
      </c>
      <c r="AC106" s="328">
        <v>45.9</v>
      </c>
      <c r="AD106" s="328">
        <v>44.951999999999998</v>
      </c>
      <c r="AE106" s="328">
        <v>45.878</v>
      </c>
      <c r="AF106" s="328">
        <v>33.9</v>
      </c>
      <c r="AG106" s="328">
        <v>34.616</v>
      </c>
      <c r="AH106" s="328">
        <v>34.822000000000003</v>
      </c>
      <c r="AI106" s="199">
        <v>35.655999999999999</v>
      </c>
      <c r="AJ106" s="199">
        <v>24.914999999999999</v>
      </c>
      <c r="AK106" s="199">
        <v>25.446000000000002</v>
      </c>
      <c r="AL106" s="199">
        <v>24.975000000000001</v>
      </c>
      <c r="AM106" s="199">
        <v>35.478000000000002</v>
      </c>
      <c r="AN106" s="199">
        <v>35.095999999999997</v>
      </c>
      <c r="AO106" s="199">
        <v>35.472000000000001</v>
      </c>
      <c r="AP106" s="199">
        <v>35.197000000000003</v>
      </c>
      <c r="BG106" s="260"/>
      <c r="CJ106" s="260"/>
      <c r="DK106" s="260"/>
      <c r="EN106" s="260"/>
    </row>
    <row r="107" spans="1:144" x14ac:dyDescent="0.2">
      <c r="A107" s="264" t="s">
        <v>308</v>
      </c>
      <c r="B107" s="328">
        <v>0</v>
      </c>
      <c r="C107" s="328">
        <v>0</v>
      </c>
      <c r="D107" s="328">
        <v>0</v>
      </c>
      <c r="E107" s="328">
        <v>0</v>
      </c>
      <c r="F107" s="328">
        <v>0</v>
      </c>
      <c r="G107" s="328">
        <v>0</v>
      </c>
      <c r="H107" s="328">
        <v>0</v>
      </c>
      <c r="I107" s="328">
        <v>0</v>
      </c>
      <c r="J107" s="328">
        <v>0</v>
      </c>
      <c r="K107" s="328">
        <v>0</v>
      </c>
      <c r="L107" s="328">
        <v>0</v>
      </c>
      <c r="M107" s="328">
        <v>0</v>
      </c>
      <c r="N107" s="328">
        <v>0</v>
      </c>
      <c r="O107" s="328">
        <v>0</v>
      </c>
      <c r="P107" s="328">
        <v>0</v>
      </c>
      <c r="Q107" s="328">
        <v>0</v>
      </c>
      <c r="R107" s="328">
        <v>0</v>
      </c>
      <c r="S107" s="328">
        <v>0</v>
      </c>
      <c r="T107" s="328">
        <v>0</v>
      </c>
      <c r="U107" s="328">
        <v>0</v>
      </c>
      <c r="V107" s="328">
        <v>0</v>
      </c>
      <c r="W107" s="328">
        <v>0</v>
      </c>
      <c r="X107" s="328">
        <v>0</v>
      </c>
      <c r="Y107" s="328">
        <v>0</v>
      </c>
      <c r="Z107" s="328">
        <v>0</v>
      </c>
      <c r="AA107" s="328">
        <v>0</v>
      </c>
      <c r="AB107" s="328">
        <v>0</v>
      </c>
      <c r="AC107" s="328">
        <v>0</v>
      </c>
      <c r="AD107" s="328">
        <v>0</v>
      </c>
      <c r="AE107" s="328">
        <v>0</v>
      </c>
      <c r="AF107" s="328">
        <v>0</v>
      </c>
      <c r="AG107" s="328">
        <v>0</v>
      </c>
      <c r="AH107" s="328">
        <v>0</v>
      </c>
      <c r="AI107" s="199">
        <v>0</v>
      </c>
      <c r="AJ107" s="199">
        <v>0</v>
      </c>
      <c r="AK107" s="199">
        <v>0</v>
      </c>
      <c r="AL107" s="199">
        <v>0</v>
      </c>
      <c r="AM107" s="199">
        <v>0</v>
      </c>
      <c r="AN107" s="199">
        <v>0</v>
      </c>
      <c r="AO107" s="199">
        <v>0</v>
      </c>
      <c r="AP107" s="199">
        <v>0</v>
      </c>
      <c r="BG107" s="260"/>
      <c r="CJ107" s="260"/>
      <c r="DK107" s="260"/>
      <c r="EN107" s="260"/>
    </row>
    <row r="108" spans="1:144" x14ac:dyDescent="0.2">
      <c r="A108" s="200" t="s">
        <v>167</v>
      </c>
      <c r="B108" s="333">
        <v>16.07</v>
      </c>
      <c r="C108" s="333">
        <v>17.276</v>
      </c>
      <c r="D108" s="333">
        <v>18.829999999999998</v>
      </c>
      <c r="E108" s="333">
        <v>13.342000000000001</v>
      </c>
      <c r="F108" s="333">
        <v>18.16</v>
      </c>
      <c r="G108" s="333">
        <v>16.869</v>
      </c>
      <c r="H108" s="333">
        <v>15.257999999999999</v>
      </c>
      <c r="I108" s="333">
        <v>18.555</v>
      </c>
      <c r="J108" s="333">
        <v>19.733000000000001</v>
      </c>
      <c r="K108" s="333">
        <v>18.22</v>
      </c>
      <c r="L108" s="333">
        <v>20.22</v>
      </c>
      <c r="M108" s="333">
        <v>22.077999999999999</v>
      </c>
      <c r="N108" s="333">
        <v>25.315999999999999</v>
      </c>
      <c r="O108" s="333">
        <v>23.361000000000001</v>
      </c>
      <c r="P108" s="333">
        <v>26.478999999999999</v>
      </c>
      <c r="Q108" s="333">
        <v>25.597000000000001</v>
      </c>
      <c r="R108" s="333">
        <v>27.856000000000002</v>
      </c>
      <c r="S108" s="333">
        <v>25.094000000000001</v>
      </c>
      <c r="T108" s="333">
        <v>24.135000000000002</v>
      </c>
      <c r="U108" s="333">
        <v>26.739000000000001</v>
      </c>
      <c r="V108" s="333">
        <v>27.846</v>
      </c>
      <c r="W108" s="333">
        <v>29.934999999999999</v>
      </c>
      <c r="X108" s="333">
        <v>51.764000000000003</v>
      </c>
      <c r="Y108" s="333">
        <v>29.547999999999998</v>
      </c>
      <c r="Z108" s="333">
        <v>31.478999999999999</v>
      </c>
      <c r="AA108" s="333">
        <v>30.488</v>
      </c>
      <c r="AB108" s="333">
        <v>35.101999999999997</v>
      </c>
      <c r="AC108" s="333">
        <v>30.032</v>
      </c>
      <c r="AD108" s="333">
        <v>31.396000000000001</v>
      </c>
      <c r="AE108" s="333">
        <v>36.045000000000002</v>
      </c>
      <c r="AF108" s="333">
        <v>37.692</v>
      </c>
      <c r="AG108" s="333">
        <v>36.22</v>
      </c>
      <c r="AH108" s="333">
        <v>38.378</v>
      </c>
      <c r="AI108" s="199">
        <v>38.29</v>
      </c>
      <c r="AJ108" s="199">
        <v>33.878</v>
      </c>
      <c r="AK108" s="199">
        <v>44.756999999999998</v>
      </c>
      <c r="AL108" s="199">
        <v>74.789000000000001</v>
      </c>
      <c r="AM108" s="199">
        <v>48.335999999999999</v>
      </c>
      <c r="AN108" s="199">
        <v>41.576999999999998</v>
      </c>
      <c r="AO108" s="199">
        <v>42.845999999999997</v>
      </c>
      <c r="AP108" s="199">
        <v>75.105999999999995</v>
      </c>
      <c r="BG108" s="260"/>
      <c r="CJ108" s="260"/>
      <c r="DK108" s="260"/>
      <c r="EN108" s="260"/>
    </row>
    <row r="109" spans="1:144" x14ac:dyDescent="0.2">
      <c r="A109" s="198" t="s">
        <v>166</v>
      </c>
      <c r="B109" s="335">
        <v>956.55700000000002</v>
      </c>
      <c r="C109" s="335">
        <v>969.40599999999995</v>
      </c>
      <c r="D109" s="335">
        <v>1024.008</v>
      </c>
      <c r="E109" s="335">
        <v>995.27</v>
      </c>
      <c r="F109" s="335">
        <v>988.92499999999995</v>
      </c>
      <c r="G109" s="335">
        <v>1011.974</v>
      </c>
      <c r="H109" s="335">
        <v>1079.3050000000001</v>
      </c>
      <c r="I109" s="335">
        <v>1051.2070000000001</v>
      </c>
      <c r="J109" s="335">
        <v>1045.83</v>
      </c>
      <c r="K109" s="335">
        <v>1074.229</v>
      </c>
      <c r="L109" s="335">
        <v>1150.2460000000001</v>
      </c>
      <c r="M109" s="335">
        <v>1129.452</v>
      </c>
      <c r="N109" s="335">
        <v>1173.5060000000001</v>
      </c>
      <c r="O109" s="335">
        <v>1191.174</v>
      </c>
      <c r="P109" s="335">
        <v>1252.6420000000001</v>
      </c>
      <c r="Q109" s="335">
        <v>1259.6189999999999</v>
      </c>
      <c r="R109" s="335">
        <v>1303.624</v>
      </c>
      <c r="S109" s="335">
        <v>1302.242</v>
      </c>
      <c r="T109" s="335">
        <v>1355.875</v>
      </c>
      <c r="U109" s="335">
        <v>1385.2239999999999</v>
      </c>
      <c r="V109" s="335">
        <v>1403.6479999999999</v>
      </c>
      <c r="W109" s="335">
        <v>1430.7059999999999</v>
      </c>
      <c r="X109" s="335">
        <v>1527.32</v>
      </c>
      <c r="Y109" s="335">
        <v>1503.395</v>
      </c>
      <c r="Z109" s="335">
        <v>1496.912</v>
      </c>
      <c r="AA109" s="335">
        <v>1499.703</v>
      </c>
      <c r="AB109" s="335">
        <v>1581.6769999999999</v>
      </c>
      <c r="AC109" s="335">
        <v>1535.701</v>
      </c>
      <c r="AD109" s="335">
        <v>1556.61</v>
      </c>
      <c r="AE109" s="335">
        <v>1538.5</v>
      </c>
      <c r="AF109" s="335">
        <v>1622.2729999999999</v>
      </c>
      <c r="AG109" s="335">
        <v>1613.76</v>
      </c>
      <c r="AH109" s="335">
        <v>1607.9469999999999</v>
      </c>
      <c r="AI109" s="365">
        <v>1657.2360000000001</v>
      </c>
      <c r="AJ109" s="365">
        <v>1835.8230000000001</v>
      </c>
      <c r="AK109" s="365">
        <v>1745.4359999999999</v>
      </c>
      <c r="AL109" s="365">
        <v>1911.7909999999999</v>
      </c>
      <c r="AM109" s="365">
        <v>1969.999</v>
      </c>
      <c r="AN109" s="365">
        <v>2188.3580000000002</v>
      </c>
      <c r="AO109" s="365">
        <v>2134.3440000000001</v>
      </c>
      <c r="AP109" s="365">
        <v>2225.3429999999998</v>
      </c>
      <c r="BG109" s="260"/>
      <c r="CJ109" s="260"/>
      <c r="DK109" s="260"/>
      <c r="EN109" s="260"/>
    </row>
    <row r="110" spans="1:144" x14ac:dyDescent="0.2">
      <c r="A110" s="195" t="s">
        <v>164</v>
      </c>
      <c r="B110" s="330">
        <v>115.63800000000001</v>
      </c>
      <c r="C110" s="330">
        <v>123.077</v>
      </c>
      <c r="D110" s="330">
        <v>129.083</v>
      </c>
      <c r="E110" s="330">
        <v>143.50800000000001</v>
      </c>
      <c r="F110" s="330">
        <v>136.56</v>
      </c>
      <c r="G110" s="330">
        <v>154.93100000000001</v>
      </c>
      <c r="H110" s="330">
        <v>156.60900000000001</v>
      </c>
      <c r="I110" s="330">
        <v>188.28200000000001</v>
      </c>
      <c r="J110" s="330">
        <v>184.78700000000001</v>
      </c>
      <c r="K110" s="330">
        <v>195.846</v>
      </c>
      <c r="L110" s="330">
        <v>199.80799999999999</v>
      </c>
      <c r="M110" s="330">
        <v>206.67099999999999</v>
      </c>
      <c r="N110" s="330">
        <v>189.839</v>
      </c>
      <c r="O110" s="330">
        <v>201.20699999999999</v>
      </c>
      <c r="P110" s="330">
        <v>209.66399999999999</v>
      </c>
      <c r="Q110" s="330">
        <v>212.13399999999999</v>
      </c>
      <c r="R110" s="330">
        <v>218.40799999999999</v>
      </c>
      <c r="S110" s="330">
        <v>223.43600000000001</v>
      </c>
      <c r="T110" s="330">
        <v>229.77699999999999</v>
      </c>
      <c r="U110" s="330">
        <v>238.40700000000001</v>
      </c>
      <c r="V110" s="330">
        <v>251.91800000000001</v>
      </c>
      <c r="W110" s="330">
        <v>259.08499999999998</v>
      </c>
      <c r="X110" s="330">
        <v>243.267</v>
      </c>
      <c r="Y110" s="330">
        <v>252.06899999999999</v>
      </c>
      <c r="Z110" s="330">
        <v>247.22900000000001</v>
      </c>
      <c r="AA110" s="330">
        <v>256.19</v>
      </c>
      <c r="AB110" s="330">
        <v>265.84399999999999</v>
      </c>
      <c r="AC110" s="330">
        <v>280.87599999999998</v>
      </c>
      <c r="AD110" s="330">
        <v>258.08600000000001</v>
      </c>
      <c r="AE110" s="330">
        <v>267.51600000000002</v>
      </c>
      <c r="AF110" s="330">
        <v>279.98700000000002</v>
      </c>
      <c r="AG110" s="330">
        <v>294.44799999999998</v>
      </c>
      <c r="AH110" s="330">
        <v>280.613</v>
      </c>
      <c r="AI110" s="365">
        <v>308.274</v>
      </c>
      <c r="AJ110" s="365">
        <v>322.94400000000002</v>
      </c>
      <c r="AK110" s="365">
        <v>336.25900000000001</v>
      </c>
      <c r="AL110" s="365">
        <v>335.99599999999998</v>
      </c>
      <c r="AM110" s="365">
        <v>350.79199999999997</v>
      </c>
      <c r="AN110" s="365">
        <v>362.971</v>
      </c>
      <c r="AO110" s="365">
        <v>373.43400000000003</v>
      </c>
      <c r="AP110" s="365">
        <v>353.88600000000002</v>
      </c>
      <c r="BG110" s="260"/>
      <c r="CJ110" s="260"/>
      <c r="DK110" s="260"/>
      <c r="EN110" s="260"/>
    </row>
    <row r="111" spans="1:144" x14ac:dyDescent="0.2">
      <c r="A111" s="195" t="s">
        <v>163</v>
      </c>
      <c r="B111" s="330">
        <v>1072.1949999999999</v>
      </c>
      <c r="C111" s="330">
        <v>1092.4829999999999</v>
      </c>
      <c r="D111" s="330">
        <v>1153.0909999999999</v>
      </c>
      <c r="E111" s="330">
        <v>1138.778</v>
      </c>
      <c r="F111" s="330">
        <v>1125.4849999999999</v>
      </c>
      <c r="G111" s="330">
        <v>1166.905</v>
      </c>
      <c r="H111" s="330">
        <v>1235.914</v>
      </c>
      <c r="I111" s="330">
        <v>1239.489</v>
      </c>
      <c r="J111" s="330">
        <v>1230.617</v>
      </c>
      <c r="K111" s="330">
        <v>1270.075</v>
      </c>
      <c r="L111" s="330">
        <v>1350.0540000000001</v>
      </c>
      <c r="M111" s="330">
        <v>1336.123</v>
      </c>
      <c r="N111" s="330">
        <v>1363.345</v>
      </c>
      <c r="O111" s="330">
        <v>1392.3810000000001</v>
      </c>
      <c r="P111" s="330">
        <v>1462.306</v>
      </c>
      <c r="Q111" s="330">
        <v>1471.7529999999999</v>
      </c>
      <c r="R111" s="330">
        <v>1522.0319999999999</v>
      </c>
      <c r="S111" s="330">
        <v>1525.6780000000001</v>
      </c>
      <c r="T111" s="330">
        <v>1585.652</v>
      </c>
      <c r="U111" s="330">
        <v>1623.6310000000001</v>
      </c>
      <c r="V111" s="330">
        <v>1655.566</v>
      </c>
      <c r="W111" s="330">
        <v>1689.7909999999999</v>
      </c>
      <c r="X111" s="330">
        <v>1770.587</v>
      </c>
      <c r="Y111" s="330">
        <v>1755.4639999999999</v>
      </c>
      <c r="Z111" s="330">
        <v>1744.1410000000001</v>
      </c>
      <c r="AA111" s="330">
        <v>1755.893</v>
      </c>
      <c r="AB111" s="330">
        <v>1847.521</v>
      </c>
      <c r="AC111" s="330">
        <v>1816.577</v>
      </c>
      <c r="AD111" s="330">
        <v>1814.6959999999999</v>
      </c>
      <c r="AE111" s="330">
        <v>1806.0160000000001</v>
      </c>
      <c r="AF111" s="330">
        <v>1902.26</v>
      </c>
      <c r="AG111" s="330">
        <v>1908.2080000000001</v>
      </c>
      <c r="AH111" s="330">
        <v>1888.56</v>
      </c>
      <c r="AI111" s="366">
        <v>1965.51</v>
      </c>
      <c r="AJ111" s="366">
        <v>2158.7669999999998</v>
      </c>
      <c r="AK111" s="366">
        <v>2081.6950000000002</v>
      </c>
      <c r="AL111" s="366">
        <v>2247.7869999999998</v>
      </c>
      <c r="AM111" s="366">
        <v>2320.7910000000002</v>
      </c>
      <c r="AN111" s="366">
        <v>2551.3290000000002</v>
      </c>
      <c r="AO111" s="366">
        <v>2507.7779999999998</v>
      </c>
      <c r="AP111" s="366">
        <v>2579.2289999999998</v>
      </c>
      <c r="BG111" s="260"/>
      <c r="CJ111" s="260"/>
      <c r="DK111" s="260"/>
      <c r="EN111" s="260"/>
    </row>
    <row r="112" spans="1:144" x14ac:dyDescent="0.2">
      <c r="B112" s="111"/>
      <c r="C112" s="111"/>
      <c r="D112" s="111"/>
      <c r="E112" s="111"/>
      <c r="F112" s="111"/>
      <c r="G112" s="111"/>
      <c r="H112" s="111"/>
      <c r="I112" s="111"/>
      <c r="J112" s="111"/>
      <c r="K112" s="111"/>
      <c r="L112" s="111"/>
      <c r="M112" s="111"/>
      <c r="N112" s="111"/>
      <c r="O112" s="111"/>
      <c r="P112" s="111"/>
      <c r="Q112" s="111"/>
      <c r="R112" s="111"/>
      <c r="S112" s="111"/>
      <c r="T112" s="111"/>
      <c r="U112" s="111"/>
      <c r="V112" s="111"/>
      <c r="W112" s="111"/>
      <c r="X112" s="111"/>
      <c r="Y112" s="111"/>
      <c r="Z112" s="111"/>
      <c r="AA112" s="111"/>
      <c r="AB112" s="111"/>
      <c r="AC112" s="111"/>
      <c r="AD112" s="111"/>
      <c r="AE112" s="111"/>
      <c r="AF112" s="111"/>
      <c r="AG112" s="111"/>
      <c r="AH112" s="111"/>
      <c r="AI112" s="111"/>
      <c r="AJ112" s="111"/>
      <c r="AK112" s="111"/>
      <c r="AL112" s="111"/>
      <c r="AM112" s="111"/>
      <c r="AN112" s="111"/>
      <c r="AO112" s="111"/>
      <c r="AP112" s="111"/>
      <c r="BG112" s="260"/>
      <c r="CJ112" s="260"/>
      <c r="DK112" s="260"/>
      <c r="EN112" s="260"/>
    </row>
    <row r="113" spans="1:144" x14ac:dyDescent="0.2">
      <c r="BG113" s="260"/>
      <c r="CJ113" s="260"/>
      <c r="DK113" s="260"/>
      <c r="EN113" s="260"/>
    </row>
    <row r="114" spans="1:144" ht="25.5" customHeight="1" x14ac:dyDescent="0.2">
      <c r="A114" s="213" t="s">
        <v>233</v>
      </c>
      <c r="B114" s="212" t="s">
        <v>14</v>
      </c>
      <c r="C114" s="212" t="s">
        <v>15</v>
      </c>
      <c r="D114" s="209" t="s">
        <v>16</v>
      </c>
      <c r="E114" s="209" t="s">
        <v>17</v>
      </c>
      <c r="F114" s="209" t="s">
        <v>18</v>
      </c>
      <c r="G114" s="209" t="s">
        <v>19</v>
      </c>
      <c r="H114" s="209" t="s">
        <v>20</v>
      </c>
      <c r="I114" s="209" t="s">
        <v>21</v>
      </c>
      <c r="J114" s="209" t="s">
        <v>22</v>
      </c>
      <c r="K114" s="209" t="s">
        <v>23</v>
      </c>
      <c r="L114" s="209" t="s">
        <v>24</v>
      </c>
      <c r="M114" s="209" t="s">
        <v>39</v>
      </c>
      <c r="N114" s="209" t="s">
        <v>41</v>
      </c>
      <c r="O114" s="209" t="s">
        <v>43</v>
      </c>
      <c r="P114" s="209" t="s">
        <v>109</v>
      </c>
      <c r="Q114" s="209" t="s">
        <v>112</v>
      </c>
      <c r="R114" s="209" t="s">
        <v>117</v>
      </c>
      <c r="S114" s="209" t="s">
        <v>119</v>
      </c>
      <c r="T114" s="209" t="s">
        <v>134</v>
      </c>
      <c r="U114" s="209" t="s">
        <v>239</v>
      </c>
      <c r="V114" s="209" t="s">
        <v>254</v>
      </c>
      <c r="W114" s="209" t="s">
        <v>258</v>
      </c>
      <c r="X114" s="209" t="s">
        <v>260</v>
      </c>
      <c r="Y114" s="209" t="s">
        <v>274</v>
      </c>
      <c r="Z114" s="209" t="s">
        <v>291</v>
      </c>
      <c r="AA114" s="211"/>
      <c r="BG114" s="260"/>
      <c r="CJ114" s="260"/>
      <c r="DK114" s="260"/>
      <c r="EN114" s="260"/>
    </row>
    <row r="115" spans="1:144" x14ac:dyDescent="0.2">
      <c r="A115" s="202" t="s">
        <v>183</v>
      </c>
      <c r="B115" s="202"/>
      <c r="C115" s="202"/>
      <c r="D115" s="206"/>
      <c r="E115" s="206"/>
      <c r="F115" s="206"/>
      <c r="G115" s="206"/>
      <c r="H115" s="206"/>
      <c r="I115" s="206"/>
      <c r="J115" s="206"/>
      <c r="K115" s="206"/>
      <c r="L115" s="206"/>
      <c r="M115" s="206"/>
      <c r="N115" s="206"/>
      <c r="O115" s="206"/>
      <c r="P115" s="206"/>
      <c r="Q115" s="206"/>
      <c r="R115" s="206"/>
      <c r="S115" s="206"/>
      <c r="T115" s="206"/>
      <c r="U115" s="206"/>
      <c r="V115" s="206"/>
      <c r="W115" s="206"/>
      <c r="X115" s="206"/>
      <c r="Y115" s="206"/>
      <c r="Z115" s="206"/>
      <c r="AA115" s="192"/>
      <c r="BG115" s="260"/>
      <c r="CJ115" s="260"/>
      <c r="DK115" s="260"/>
      <c r="EN115" s="260"/>
    </row>
    <row r="116" spans="1:144" ht="22.5" x14ac:dyDescent="0.2">
      <c r="A116" s="120" t="s">
        <v>333</v>
      </c>
      <c r="B116" s="327">
        <v>45.470999999999997</v>
      </c>
      <c r="C116" s="327">
        <v>43.606999999999999</v>
      </c>
      <c r="D116" s="327">
        <v>45.982999999999997</v>
      </c>
      <c r="E116" s="327">
        <v>50.543999999999997</v>
      </c>
      <c r="F116" s="327">
        <v>35.85</v>
      </c>
      <c r="G116" s="327">
        <v>53.470999999999997</v>
      </c>
      <c r="H116" s="327">
        <v>57.081000000000003</v>
      </c>
      <c r="I116" s="327">
        <v>43.850999999999999</v>
      </c>
      <c r="J116" s="327">
        <v>67.548000000000002</v>
      </c>
      <c r="K116" s="327">
        <v>66.494</v>
      </c>
      <c r="L116" s="327">
        <v>89.343999999999994</v>
      </c>
      <c r="M116" s="327">
        <v>76.921000000000006</v>
      </c>
      <c r="N116" s="327">
        <v>72.841999999999999</v>
      </c>
      <c r="O116" s="327">
        <v>86.173000000000002</v>
      </c>
      <c r="P116" s="327">
        <v>109.47799999999999</v>
      </c>
      <c r="Q116" s="327">
        <v>97.769000000000005</v>
      </c>
      <c r="R116" s="327">
        <v>142.65100000000001</v>
      </c>
      <c r="S116" s="327">
        <v>170.488</v>
      </c>
      <c r="T116" s="327">
        <v>83.188999999999993</v>
      </c>
      <c r="U116" s="327">
        <v>112.934</v>
      </c>
      <c r="V116" s="327">
        <v>121.604</v>
      </c>
      <c r="W116" s="327">
        <v>81.975999999999999</v>
      </c>
      <c r="X116" s="327">
        <v>108.17100000000001</v>
      </c>
      <c r="Y116" s="327">
        <v>119.68</v>
      </c>
      <c r="Z116" s="327">
        <v>0</v>
      </c>
      <c r="AA116" s="186"/>
      <c r="BG116" s="260"/>
      <c r="CJ116" s="260"/>
      <c r="DK116" s="260"/>
      <c r="EN116" s="260"/>
    </row>
    <row r="117" spans="1:144" x14ac:dyDescent="0.2">
      <c r="A117" s="264" t="s">
        <v>329</v>
      </c>
      <c r="B117" s="329">
        <v>1.7000000000000001E-2</v>
      </c>
      <c r="C117" s="329">
        <v>1.7000000000000001E-2</v>
      </c>
      <c r="D117" s="329">
        <v>1.9E-2</v>
      </c>
      <c r="E117" s="329">
        <v>1.9E-2</v>
      </c>
      <c r="F117" s="329">
        <v>1.0999999999999999E-2</v>
      </c>
      <c r="G117" s="329">
        <v>8.9999999999999993E-3</v>
      </c>
      <c r="H117" s="329">
        <v>2.3519999999999999</v>
      </c>
      <c r="I117" s="329">
        <v>29.684000000000001</v>
      </c>
      <c r="J117" s="329">
        <v>0.498</v>
      </c>
      <c r="K117" s="329">
        <v>0.26</v>
      </c>
      <c r="L117" s="329">
        <v>2.6280000000000001</v>
      </c>
      <c r="M117" s="329">
        <v>8.0000000000000002E-3</v>
      </c>
      <c r="N117" s="329">
        <v>0.41299999999999998</v>
      </c>
      <c r="O117" s="329">
        <v>8.0000000000000002E-3</v>
      </c>
      <c r="P117" s="329">
        <v>0.01</v>
      </c>
      <c r="Q117" s="329">
        <v>2E-3</v>
      </c>
      <c r="R117" s="329">
        <v>1E-3</v>
      </c>
      <c r="S117" s="329">
        <v>1E-3</v>
      </c>
      <c r="T117" s="329">
        <v>49.326999999999998</v>
      </c>
      <c r="U117" s="329">
        <v>0</v>
      </c>
      <c r="V117" s="329">
        <v>2E-3</v>
      </c>
      <c r="W117" s="329">
        <v>2E-3</v>
      </c>
      <c r="X117" s="329">
        <v>5.0000000000000001E-3</v>
      </c>
      <c r="Y117" s="329">
        <v>9.3740000000000006</v>
      </c>
      <c r="Z117" s="329">
        <v>0</v>
      </c>
      <c r="AA117" s="186"/>
      <c r="BG117" s="260"/>
      <c r="CJ117" s="260"/>
      <c r="DK117" s="260"/>
      <c r="EN117" s="260"/>
    </row>
    <row r="118" spans="1:144" x14ac:dyDescent="0.2">
      <c r="A118" s="145" t="s">
        <v>177</v>
      </c>
      <c r="B118" s="329">
        <v>1.7000000000000001E-2</v>
      </c>
      <c r="C118" s="329">
        <v>1.7000000000000001E-2</v>
      </c>
      <c r="D118" s="329">
        <v>1.9E-2</v>
      </c>
      <c r="E118" s="329">
        <v>1.9E-2</v>
      </c>
      <c r="F118" s="329">
        <v>1.0999999999999999E-2</v>
      </c>
      <c r="G118" s="329">
        <v>8.9999999999999993E-3</v>
      </c>
      <c r="H118" s="329">
        <v>2.3519999999999999</v>
      </c>
      <c r="I118" s="329">
        <v>29.696999999999999</v>
      </c>
      <c r="J118" s="329">
        <v>0.498</v>
      </c>
      <c r="K118" s="329">
        <v>0.26</v>
      </c>
      <c r="L118" s="329">
        <v>2.629</v>
      </c>
      <c r="M118" s="329">
        <v>8.0000000000000002E-3</v>
      </c>
      <c r="N118" s="329">
        <v>0.41299999999999998</v>
      </c>
      <c r="O118" s="329">
        <v>8.0000000000000002E-3</v>
      </c>
      <c r="P118" s="329">
        <v>0.01</v>
      </c>
      <c r="Q118" s="329">
        <v>2E-3</v>
      </c>
      <c r="R118" s="329">
        <v>1E-3</v>
      </c>
      <c r="S118" s="329">
        <v>1E-3</v>
      </c>
      <c r="T118" s="329">
        <v>49.347999999999999</v>
      </c>
      <c r="U118" s="329">
        <v>0</v>
      </c>
      <c r="V118" s="329">
        <v>2E-3</v>
      </c>
      <c r="W118" s="329">
        <v>2E-3</v>
      </c>
      <c r="X118" s="329">
        <v>5.0000000000000001E-3</v>
      </c>
      <c r="Y118" s="329">
        <v>9.3789999999999996</v>
      </c>
      <c r="Z118" s="329">
        <v>0</v>
      </c>
      <c r="AA118" s="186"/>
      <c r="BG118" s="260"/>
      <c r="CJ118" s="260"/>
      <c r="EN118" s="260"/>
    </row>
    <row r="119" spans="1:144" x14ac:dyDescent="0.2">
      <c r="A119" s="145" t="s">
        <v>186</v>
      </c>
      <c r="B119" s="329">
        <v>0</v>
      </c>
      <c r="C119" s="329">
        <v>0</v>
      </c>
      <c r="D119" s="329">
        <v>0</v>
      </c>
      <c r="E119" s="329">
        <v>0</v>
      </c>
      <c r="F119" s="329">
        <v>0</v>
      </c>
      <c r="G119" s="329">
        <v>0</v>
      </c>
      <c r="H119" s="329">
        <v>0</v>
      </c>
      <c r="I119" s="329">
        <v>-1.2999999999999999E-2</v>
      </c>
      <c r="J119" s="329">
        <v>0</v>
      </c>
      <c r="K119" s="329">
        <v>0</v>
      </c>
      <c r="L119" s="329">
        <v>-1E-3</v>
      </c>
      <c r="M119" s="329">
        <v>0</v>
      </c>
      <c r="N119" s="329">
        <v>0</v>
      </c>
      <c r="O119" s="329">
        <v>0</v>
      </c>
      <c r="P119" s="329">
        <v>0</v>
      </c>
      <c r="Q119" s="329">
        <v>0</v>
      </c>
      <c r="R119" s="329">
        <v>0</v>
      </c>
      <c r="S119" s="329">
        <v>0</v>
      </c>
      <c r="T119" s="329">
        <v>-2.1000000000000001E-2</v>
      </c>
      <c r="U119" s="329">
        <v>0</v>
      </c>
      <c r="V119" s="329">
        <v>0</v>
      </c>
      <c r="W119" s="329">
        <v>0</v>
      </c>
      <c r="X119" s="329">
        <v>0</v>
      </c>
      <c r="Y119" s="329">
        <v>-5.0000000000000001E-3</v>
      </c>
      <c r="Z119" s="329">
        <v>-5.0000000000000001E-3</v>
      </c>
      <c r="AA119" s="186"/>
      <c r="BG119" s="260"/>
      <c r="CJ119" s="260"/>
      <c r="EN119" s="260"/>
    </row>
    <row r="120" spans="1:144" x14ac:dyDescent="0.2">
      <c r="A120" s="264" t="s">
        <v>178</v>
      </c>
      <c r="B120" s="329">
        <v>127.629</v>
      </c>
      <c r="C120" s="329">
        <v>146.05699999999999</v>
      </c>
      <c r="D120" s="329">
        <v>159.363</v>
      </c>
      <c r="E120" s="329">
        <v>179.35</v>
      </c>
      <c r="F120" s="329">
        <v>202.53800000000001</v>
      </c>
      <c r="G120" s="329">
        <v>225.42500000000001</v>
      </c>
      <c r="H120" s="329">
        <v>238.79499999999999</v>
      </c>
      <c r="I120" s="329">
        <v>257.93700000000001</v>
      </c>
      <c r="J120" s="329">
        <v>284.39</v>
      </c>
      <c r="K120" s="329">
        <v>306.49</v>
      </c>
      <c r="L120" s="329">
        <v>318.79199999999997</v>
      </c>
      <c r="M120" s="329">
        <v>339.55099999999999</v>
      </c>
      <c r="N120" s="329">
        <v>363.34300000000002</v>
      </c>
      <c r="O120" s="329">
        <v>395.07</v>
      </c>
      <c r="P120" s="329">
        <v>412.04599999999999</v>
      </c>
      <c r="Q120" s="329">
        <v>437.60899999999998</v>
      </c>
      <c r="R120" s="329">
        <v>463.339</v>
      </c>
      <c r="S120" s="329">
        <v>473.68900000000002</v>
      </c>
      <c r="T120" s="329">
        <v>472.17</v>
      </c>
      <c r="U120" s="329">
        <v>477.24200000000002</v>
      </c>
      <c r="V120" s="329">
        <v>496.28800000000001</v>
      </c>
      <c r="W120" s="329">
        <v>504.65499999999997</v>
      </c>
      <c r="X120" s="329">
        <v>511.69299999999998</v>
      </c>
      <c r="Y120" s="329">
        <v>482.90499999999997</v>
      </c>
      <c r="Z120" s="329">
        <v>0</v>
      </c>
      <c r="AA120" s="186"/>
      <c r="BG120" s="260"/>
      <c r="CJ120" s="260"/>
      <c r="EN120" s="260"/>
    </row>
    <row r="121" spans="1:144" x14ac:dyDescent="0.2">
      <c r="A121" s="145" t="s">
        <v>177</v>
      </c>
      <c r="B121" s="329">
        <v>146.99600000000001</v>
      </c>
      <c r="C121" s="329">
        <v>161.40600000000001</v>
      </c>
      <c r="D121" s="329">
        <v>175.6</v>
      </c>
      <c r="E121" s="329">
        <v>194.14500000000001</v>
      </c>
      <c r="F121" s="329">
        <v>217.07900000000001</v>
      </c>
      <c r="G121" s="329">
        <v>238.81899999999999</v>
      </c>
      <c r="H121" s="329">
        <v>251.05600000000001</v>
      </c>
      <c r="I121" s="329">
        <v>268.98099999999999</v>
      </c>
      <c r="J121" s="329">
        <v>294.97800000000001</v>
      </c>
      <c r="K121" s="329">
        <v>315.291</v>
      </c>
      <c r="L121" s="329">
        <v>327.84699999999998</v>
      </c>
      <c r="M121" s="329">
        <v>348.87400000000002</v>
      </c>
      <c r="N121" s="329">
        <v>372.03500000000003</v>
      </c>
      <c r="O121" s="329">
        <v>401.78399999999999</v>
      </c>
      <c r="P121" s="329">
        <v>419.52100000000002</v>
      </c>
      <c r="Q121" s="329">
        <v>445.834</v>
      </c>
      <c r="R121" s="329">
        <v>471.37</v>
      </c>
      <c r="S121" s="329">
        <v>482.21100000000001</v>
      </c>
      <c r="T121" s="329">
        <v>482.55200000000002</v>
      </c>
      <c r="U121" s="329">
        <v>487.334</v>
      </c>
      <c r="V121" s="329">
        <v>505.15800000000002</v>
      </c>
      <c r="W121" s="329">
        <v>513.39400000000001</v>
      </c>
      <c r="X121" s="329">
        <v>520.51800000000003</v>
      </c>
      <c r="Y121" s="329">
        <v>491.89699999999999</v>
      </c>
      <c r="Z121" s="329">
        <v>0</v>
      </c>
      <c r="AA121" s="186"/>
      <c r="BG121" s="260"/>
      <c r="CJ121" s="260"/>
      <c r="EN121" s="260"/>
    </row>
    <row r="122" spans="1:144" x14ac:dyDescent="0.2">
      <c r="A122" s="139" t="s">
        <v>172</v>
      </c>
      <c r="B122" s="329">
        <v>85.081000000000003</v>
      </c>
      <c r="C122" s="329">
        <v>95.703000000000003</v>
      </c>
      <c r="D122" s="329">
        <v>104.84</v>
      </c>
      <c r="E122" s="329">
        <v>117.911</v>
      </c>
      <c r="F122" s="329">
        <v>133.095</v>
      </c>
      <c r="G122" s="329">
        <v>146.54599999999999</v>
      </c>
      <c r="H122" s="329">
        <v>152.06299999999999</v>
      </c>
      <c r="I122" s="329">
        <v>163.23500000000001</v>
      </c>
      <c r="J122" s="329">
        <v>180.29900000000001</v>
      </c>
      <c r="K122" s="329">
        <v>191.28399999999999</v>
      </c>
      <c r="L122" s="329">
        <v>198.833</v>
      </c>
      <c r="M122" s="329">
        <v>214.55099999999999</v>
      </c>
      <c r="N122" s="329">
        <v>228.636</v>
      </c>
      <c r="O122" s="329">
        <v>247.72</v>
      </c>
      <c r="P122" s="329">
        <v>253.84200000000001</v>
      </c>
      <c r="Q122" s="329">
        <v>273.827</v>
      </c>
      <c r="R122" s="329">
        <v>293.92599999999999</v>
      </c>
      <c r="S122" s="329">
        <v>297.024</v>
      </c>
      <c r="T122" s="329">
        <v>293.82499999999999</v>
      </c>
      <c r="U122" s="329">
        <v>293.60599999999999</v>
      </c>
      <c r="V122" s="329">
        <v>297.80900000000003</v>
      </c>
      <c r="W122" s="329">
        <v>292.85700000000003</v>
      </c>
      <c r="X122" s="329">
        <v>289.61399999999998</v>
      </c>
      <c r="Y122" s="329">
        <v>256.55599999999998</v>
      </c>
      <c r="Z122" s="329">
        <v>0</v>
      </c>
      <c r="AA122" s="186"/>
      <c r="BG122" s="260"/>
      <c r="CJ122" s="260"/>
      <c r="EN122" s="260"/>
    </row>
    <row r="123" spans="1:144" x14ac:dyDescent="0.2">
      <c r="A123" s="139" t="s">
        <v>170</v>
      </c>
      <c r="B123" s="329">
        <v>61.250999999999998</v>
      </c>
      <c r="C123" s="329">
        <v>65.034999999999997</v>
      </c>
      <c r="D123" s="329">
        <v>70.153000000000006</v>
      </c>
      <c r="E123" s="329">
        <v>75.582999999999998</v>
      </c>
      <c r="F123" s="329">
        <v>83.694999999999993</v>
      </c>
      <c r="G123" s="329">
        <v>91.894000000000005</v>
      </c>
      <c r="H123" s="329">
        <v>98.614999999999995</v>
      </c>
      <c r="I123" s="329">
        <v>105.45099999999999</v>
      </c>
      <c r="J123" s="329">
        <v>114.461</v>
      </c>
      <c r="K123" s="329">
        <v>122.539</v>
      </c>
      <c r="L123" s="329">
        <v>127.629</v>
      </c>
      <c r="M123" s="329">
        <v>132.93100000000001</v>
      </c>
      <c r="N123" s="329">
        <v>141.72999999999999</v>
      </c>
      <c r="O123" s="329">
        <v>152.386</v>
      </c>
      <c r="P123" s="329">
        <v>164.00299999999999</v>
      </c>
      <c r="Q123" s="329">
        <v>170.33500000000001</v>
      </c>
      <c r="R123" s="329">
        <v>175.876</v>
      </c>
      <c r="S123" s="329">
        <v>185.179</v>
      </c>
      <c r="T123" s="329">
        <v>188.70500000000001</v>
      </c>
      <c r="U123" s="329">
        <v>193.70099999999999</v>
      </c>
      <c r="V123" s="329">
        <v>207.315</v>
      </c>
      <c r="W123" s="329">
        <v>220.49799999999999</v>
      </c>
      <c r="X123" s="329">
        <v>230.86199999999999</v>
      </c>
      <c r="Y123" s="329">
        <v>235.291</v>
      </c>
      <c r="Z123" s="329">
        <v>0</v>
      </c>
      <c r="AA123" s="186"/>
      <c r="BG123" s="260"/>
      <c r="CJ123" s="260"/>
    </row>
    <row r="124" spans="1:144" x14ac:dyDescent="0.2">
      <c r="A124" s="139" t="s">
        <v>171</v>
      </c>
      <c r="B124" s="329">
        <v>0.66400000000000003</v>
      </c>
      <c r="C124" s="329">
        <v>0.66800000000000004</v>
      </c>
      <c r="D124" s="329">
        <v>0.60699999999999998</v>
      </c>
      <c r="E124" s="329">
        <v>0.65100000000000002</v>
      </c>
      <c r="F124" s="329">
        <v>0.28899999999999998</v>
      </c>
      <c r="G124" s="329">
        <v>0.379</v>
      </c>
      <c r="H124" s="329">
        <v>0.378</v>
      </c>
      <c r="I124" s="329">
        <v>0.29499999999999998</v>
      </c>
      <c r="J124" s="329">
        <v>0.218</v>
      </c>
      <c r="K124" s="329">
        <v>1.468</v>
      </c>
      <c r="L124" s="329">
        <v>1.385</v>
      </c>
      <c r="M124" s="329">
        <v>1.3919999999999999</v>
      </c>
      <c r="N124" s="329">
        <v>1.669</v>
      </c>
      <c r="O124" s="329">
        <v>1.6779999999999999</v>
      </c>
      <c r="P124" s="329">
        <v>1.6759999999999999</v>
      </c>
      <c r="Q124" s="329">
        <v>1.6719999999999999</v>
      </c>
      <c r="R124" s="329">
        <v>1.5680000000000001</v>
      </c>
      <c r="S124" s="329">
        <v>8.0000000000000002E-3</v>
      </c>
      <c r="T124" s="329">
        <v>2.1999999999999999E-2</v>
      </c>
      <c r="U124" s="329">
        <v>2.7E-2</v>
      </c>
      <c r="V124" s="329">
        <v>3.4000000000000002E-2</v>
      </c>
      <c r="W124" s="329">
        <v>3.9E-2</v>
      </c>
      <c r="X124" s="329">
        <v>4.2000000000000003E-2</v>
      </c>
      <c r="Y124" s="329">
        <v>0.05</v>
      </c>
      <c r="Z124" s="329">
        <v>0</v>
      </c>
      <c r="AA124" s="186"/>
      <c r="BG124" s="260"/>
      <c r="CJ124" s="260"/>
    </row>
    <row r="125" spans="1:144" x14ac:dyDescent="0.2">
      <c r="A125" s="145" t="s">
        <v>230</v>
      </c>
      <c r="B125" s="329">
        <v>-19.367000000000001</v>
      </c>
      <c r="C125" s="329">
        <v>-15.349</v>
      </c>
      <c r="D125" s="329">
        <v>-16.236999999999998</v>
      </c>
      <c r="E125" s="329">
        <v>-14.795</v>
      </c>
      <c r="F125" s="329">
        <v>-14.541</v>
      </c>
      <c r="G125" s="329">
        <v>-13.394</v>
      </c>
      <c r="H125" s="329">
        <v>-12.260999999999999</v>
      </c>
      <c r="I125" s="329">
        <v>-11.044</v>
      </c>
      <c r="J125" s="329">
        <v>-10.587999999999999</v>
      </c>
      <c r="K125" s="329">
        <v>-8.8010000000000002</v>
      </c>
      <c r="L125" s="329">
        <v>-9.0549999999999997</v>
      </c>
      <c r="M125" s="329">
        <v>-9.3230000000000004</v>
      </c>
      <c r="N125" s="329">
        <v>-8.6920000000000002</v>
      </c>
      <c r="O125" s="329">
        <v>-6.7140000000000004</v>
      </c>
      <c r="P125" s="329">
        <v>-7.4749999999999996</v>
      </c>
      <c r="Q125" s="329">
        <v>-8.2249999999999996</v>
      </c>
      <c r="R125" s="329">
        <v>-8.0310000000000006</v>
      </c>
      <c r="S125" s="329">
        <v>-8.5220000000000002</v>
      </c>
      <c r="T125" s="329">
        <v>-10.382</v>
      </c>
      <c r="U125" s="329">
        <v>-10.092000000000001</v>
      </c>
      <c r="V125" s="329">
        <v>-8.8699999999999992</v>
      </c>
      <c r="W125" s="329">
        <v>-8.7390000000000008</v>
      </c>
      <c r="X125" s="329">
        <v>-8.8249999999999993</v>
      </c>
      <c r="Y125" s="329">
        <v>-8.9920000000000009</v>
      </c>
      <c r="Z125" s="329">
        <v>0</v>
      </c>
      <c r="AA125" s="186"/>
      <c r="BG125" s="260"/>
      <c r="CJ125" s="260"/>
    </row>
    <row r="126" spans="1:144" x14ac:dyDescent="0.2">
      <c r="A126" s="264" t="s">
        <v>182</v>
      </c>
      <c r="B126" s="328">
        <v>56.158999999999999</v>
      </c>
      <c r="C126" s="328">
        <v>55.957000000000001</v>
      </c>
      <c r="D126" s="328">
        <v>54.579000000000001</v>
      </c>
      <c r="E126" s="328">
        <v>67.566999999999993</v>
      </c>
      <c r="F126" s="328">
        <v>73.965000000000003</v>
      </c>
      <c r="G126" s="328">
        <v>49.158000000000001</v>
      </c>
      <c r="H126" s="328">
        <v>56.622999999999998</v>
      </c>
      <c r="I126" s="328">
        <v>51.665999999999997</v>
      </c>
      <c r="J126" s="328">
        <v>49.826999999999998</v>
      </c>
      <c r="K126" s="328">
        <v>51.186999999999998</v>
      </c>
      <c r="L126" s="328">
        <v>58.284999999999997</v>
      </c>
      <c r="M126" s="328">
        <v>62.99</v>
      </c>
      <c r="N126" s="328">
        <v>71.475999999999999</v>
      </c>
      <c r="O126" s="328">
        <v>69.483000000000004</v>
      </c>
      <c r="P126" s="328">
        <v>74.781000000000006</v>
      </c>
      <c r="Q126" s="328">
        <v>80.546999999999997</v>
      </c>
      <c r="R126" s="328">
        <v>62.475000000000001</v>
      </c>
      <c r="S126" s="328">
        <v>52.991999999999997</v>
      </c>
      <c r="T126" s="328">
        <v>64.111000000000004</v>
      </c>
      <c r="U126" s="328">
        <v>62.66</v>
      </c>
      <c r="V126" s="328">
        <v>81.346999999999994</v>
      </c>
      <c r="W126" s="328">
        <v>80.561999999999998</v>
      </c>
      <c r="X126" s="328">
        <v>80.313999999999993</v>
      </c>
      <c r="Y126" s="328">
        <v>43.677</v>
      </c>
      <c r="Z126" s="328">
        <v>0</v>
      </c>
      <c r="AA126" s="186"/>
      <c r="BG126" s="260"/>
      <c r="CJ126" s="260"/>
      <c r="DK126" s="260"/>
      <c r="EN126" s="260"/>
    </row>
    <row r="127" spans="1:144" x14ac:dyDescent="0.2">
      <c r="A127" s="145" t="s">
        <v>181</v>
      </c>
      <c r="B127" s="329">
        <v>2E-3</v>
      </c>
      <c r="C127" s="329">
        <v>0</v>
      </c>
      <c r="D127" s="329">
        <v>6.0000000000000001E-3</v>
      </c>
      <c r="E127" s="329">
        <v>0</v>
      </c>
      <c r="F127" s="329">
        <v>1.4E-2</v>
      </c>
      <c r="G127" s="329">
        <v>0</v>
      </c>
      <c r="H127" s="329">
        <v>5.0000000000000001E-3</v>
      </c>
      <c r="I127" s="329">
        <v>5.2999999999999999E-2</v>
      </c>
      <c r="J127" s="329">
        <v>0</v>
      </c>
      <c r="K127" s="329">
        <v>2.1999999999999999E-2</v>
      </c>
      <c r="L127" s="329">
        <v>0</v>
      </c>
      <c r="M127" s="329">
        <v>0.14799999999999999</v>
      </c>
      <c r="N127" s="329">
        <v>2E-3</v>
      </c>
      <c r="O127" s="329">
        <v>0.29099999999999998</v>
      </c>
      <c r="P127" s="329">
        <v>0</v>
      </c>
      <c r="Q127" s="329">
        <v>0.151</v>
      </c>
      <c r="R127" s="329">
        <v>1.9E-2</v>
      </c>
      <c r="S127" s="329">
        <v>3.0000000000000001E-3</v>
      </c>
      <c r="T127" s="329">
        <v>4.4999999999999998E-2</v>
      </c>
      <c r="U127" s="329">
        <v>0.192</v>
      </c>
      <c r="V127" s="329">
        <v>0.11899999999999999</v>
      </c>
      <c r="W127" s="329">
        <v>3.4000000000000002E-2</v>
      </c>
      <c r="X127" s="329">
        <v>1.4999999999999999E-2</v>
      </c>
      <c r="Y127" s="329">
        <v>8.9999999999999993E-3</v>
      </c>
      <c r="Z127" s="329">
        <v>0</v>
      </c>
      <c r="AA127" s="186"/>
      <c r="BG127" s="260"/>
      <c r="CJ127" s="260"/>
      <c r="DK127" s="260"/>
      <c r="EN127" s="260"/>
    </row>
    <row r="128" spans="1:144" x14ac:dyDescent="0.2">
      <c r="A128" s="145" t="s">
        <v>180</v>
      </c>
      <c r="B128" s="329">
        <v>56.156999999999996</v>
      </c>
      <c r="C128" s="329">
        <v>55.957000000000001</v>
      </c>
      <c r="D128" s="329">
        <v>54.573</v>
      </c>
      <c r="E128" s="329">
        <v>67.566999999999993</v>
      </c>
      <c r="F128" s="329">
        <v>73.950999999999993</v>
      </c>
      <c r="G128" s="329">
        <v>49.158000000000001</v>
      </c>
      <c r="H128" s="329">
        <v>56.618000000000002</v>
      </c>
      <c r="I128" s="329">
        <v>51.613</v>
      </c>
      <c r="J128" s="329">
        <v>49.826999999999998</v>
      </c>
      <c r="K128" s="329">
        <v>51.164999999999999</v>
      </c>
      <c r="L128" s="329">
        <v>58.284999999999997</v>
      </c>
      <c r="M128" s="329">
        <v>62.841999999999999</v>
      </c>
      <c r="N128" s="329">
        <v>71.474000000000004</v>
      </c>
      <c r="O128" s="329">
        <v>69.191999999999993</v>
      </c>
      <c r="P128" s="329">
        <v>74.781000000000006</v>
      </c>
      <c r="Q128" s="329">
        <v>80.396000000000001</v>
      </c>
      <c r="R128" s="329">
        <v>62.456000000000003</v>
      </c>
      <c r="S128" s="329">
        <v>52.988999999999997</v>
      </c>
      <c r="T128" s="329">
        <v>64.066000000000003</v>
      </c>
      <c r="U128" s="329">
        <v>62.468000000000004</v>
      </c>
      <c r="V128" s="329">
        <v>81.227999999999994</v>
      </c>
      <c r="W128" s="329">
        <v>80.528000000000006</v>
      </c>
      <c r="X128" s="329">
        <v>80.299000000000007</v>
      </c>
      <c r="Y128" s="329">
        <v>43.667999999999999</v>
      </c>
      <c r="Z128" s="329">
        <v>0</v>
      </c>
      <c r="AA128" s="186"/>
      <c r="BG128" s="260"/>
      <c r="CJ128" s="260"/>
      <c r="DK128" s="260"/>
      <c r="EN128" s="260"/>
    </row>
    <row r="129" spans="1:88" x14ac:dyDescent="0.2">
      <c r="A129" s="264" t="s">
        <v>351</v>
      </c>
      <c r="B129" s="329">
        <v>0</v>
      </c>
      <c r="C129" s="329">
        <v>0</v>
      </c>
      <c r="D129" s="329">
        <v>0</v>
      </c>
      <c r="E129" s="329">
        <v>0</v>
      </c>
      <c r="F129" s="329">
        <v>0</v>
      </c>
      <c r="G129" s="329">
        <v>0</v>
      </c>
      <c r="H129" s="329">
        <v>0</v>
      </c>
      <c r="I129" s="329">
        <v>0</v>
      </c>
      <c r="J129" s="329">
        <v>0</v>
      </c>
      <c r="K129" s="329">
        <v>0</v>
      </c>
      <c r="L129" s="329">
        <v>0</v>
      </c>
      <c r="M129" s="329">
        <v>0</v>
      </c>
      <c r="N129" s="329">
        <v>0</v>
      </c>
      <c r="O129" s="329">
        <v>0</v>
      </c>
      <c r="P129" s="329">
        <v>0</v>
      </c>
      <c r="Q129" s="329">
        <v>0</v>
      </c>
      <c r="R129" s="329">
        <v>0</v>
      </c>
      <c r="S129" s="329">
        <v>0</v>
      </c>
      <c r="T129" s="329">
        <v>0</v>
      </c>
      <c r="U129" s="329">
        <v>0</v>
      </c>
      <c r="V129" s="329">
        <v>0</v>
      </c>
      <c r="W129" s="329">
        <v>0</v>
      </c>
      <c r="X129" s="329">
        <v>0</v>
      </c>
      <c r="Y129" s="329">
        <v>0</v>
      </c>
      <c r="Z129" s="329">
        <v>0</v>
      </c>
      <c r="AA129" s="186"/>
      <c r="BG129" s="260"/>
      <c r="CJ129" s="260"/>
    </row>
    <row r="130" spans="1:88" x14ac:dyDescent="0.2">
      <c r="A130" s="144" t="s">
        <v>331</v>
      </c>
      <c r="B130" s="328">
        <v>6.5620000000000003</v>
      </c>
      <c r="C130" s="328">
        <v>6.4039999999999999</v>
      </c>
      <c r="D130" s="328">
        <v>6.7539999999999996</v>
      </c>
      <c r="E130" s="328">
        <v>6.5270000000000001</v>
      </c>
      <c r="F130" s="328">
        <v>6.6790000000000003</v>
      </c>
      <c r="G130" s="328">
        <v>4.3330000000000002</v>
      </c>
      <c r="H130" s="328">
        <v>4.3109999999999999</v>
      </c>
      <c r="I130" s="328">
        <v>4.2080000000000002</v>
      </c>
      <c r="J130" s="328">
        <v>4.0919999999999996</v>
      </c>
      <c r="K130" s="328">
        <v>3.7890000000000001</v>
      </c>
      <c r="L130" s="328">
        <v>4.1959999999999997</v>
      </c>
      <c r="M130" s="328">
        <v>8.8870000000000005</v>
      </c>
      <c r="N130" s="328">
        <v>8.8140000000000001</v>
      </c>
      <c r="O130" s="328">
        <v>8.5679999999999996</v>
      </c>
      <c r="P130" s="328">
        <v>9.1850000000000005</v>
      </c>
      <c r="Q130" s="328">
        <v>8.7200000000000006</v>
      </c>
      <c r="R130" s="328">
        <v>9.2769999999999992</v>
      </c>
      <c r="S130" s="328">
        <v>8.9169999999999998</v>
      </c>
      <c r="T130" s="328">
        <v>8.7149999999999999</v>
      </c>
      <c r="U130" s="328">
        <v>8.8970000000000002</v>
      </c>
      <c r="V130" s="328">
        <v>8.3130000000000006</v>
      </c>
      <c r="W130" s="328">
        <v>7.8529999999999998</v>
      </c>
      <c r="X130" s="328">
        <v>6.5590000000000002</v>
      </c>
      <c r="Y130" s="328">
        <v>6.048</v>
      </c>
      <c r="Z130" s="328">
        <v>0</v>
      </c>
      <c r="AA130" s="186"/>
      <c r="BG130" s="260"/>
      <c r="CJ130" s="260"/>
    </row>
    <row r="131" spans="1:88" x14ac:dyDescent="0.2">
      <c r="A131" s="143" t="s">
        <v>229</v>
      </c>
      <c r="B131" s="328">
        <v>0.68</v>
      </c>
      <c r="C131" s="328">
        <v>0.68100000000000005</v>
      </c>
      <c r="D131" s="328">
        <v>0.59199999999999997</v>
      </c>
      <c r="E131" s="328">
        <v>0.66700000000000004</v>
      </c>
      <c r="F131" s="328">
        <v>0.67500000000000004</v>
      </c>
      <c r="G131" s="328">
        <v>0.69499999999999995</v>
      </c>
      <c r="H131" s="328">
        <v>2.3039999999999998</v>
      </c>
      <c r="I131" s="328">
        <v>2.3380000000000001</v>
      </c>
      <c r="J131" s="328">
        <v>2.327</v>
      </c>
      <c r="K131" s="328">
        <v>2.36</v>
      </c>
      <c r="L131" s="328">
        <v>2.2210000000000001</v>
      </c>
      <c r="M131" s="328">
        <v>2.661</v>
      </c>
      <c r="N131" s="328">
        <v>2.5</v>
      </c>
      <c r="O131" s="328">
        <v>1.008</v>
      </c>
      <c r="P131" s="328">
        <v>1.0109999999999999</v>
      </c>
      <c r="Q131" s="328">
        <v>1.008</v>
      </c>
      <c r="R131" s="328">
        <v>1.0069999999999999</v>
      </c>
      <c r="S131" s="328">
        <v>1.006</v>
      </c>
      <c r="T131" s="328">
        <v>1.093</v>
      </c>
      <c r="U131" s="328">
        <v>1.107</v>
      </c>
      <c r="V131" s="328">
        <v>1.115</v>
      </c>
      <c r="W131" s="328">
        <v>1.155</v>
      </c>
      <c r="X131" s="328">
        <v>1.1579999999999999</v>
      </c>
      <c r="Y131" s="328">
        <v>1.1619999999999999</v>
      </c>
      <c r="Z131" s="328">
        <v>0</v>
      </c>
      <c r="AA131" s="186"/>
      <c r="BG131" s="260"/>
      <c r="CJ131" s="260"/>
    </row>
    <row r="132" spans="1:88" x14ac:dyDescent="0.2">
      <c r="A132" s="205" t="s">
        <v>350</v>
      </c>
      <c r="B132" s="329">
        <v>1.5609999999999999</v>
      </c>
      <c r="C132" s="329">
        <v>1.4650000000000001</v>
      </c>
      <c r="D132" s="329">
        <v>2.073</v>
      </c>
      <c r="E132" s="329">
        <v>1.9790000000000001</v>
      </c>
      <c r="F132" s="329">
        <v>1.996</v>
      </c>
      <c r="G132" s="329">
        <v>2.0009999999999999</v>
      </c>
      <c r="H132" s="329">
        <v>2.1309999999999998</v>
      </c>
      <c r="I132" s="329">
        <v>2.1080000000000001</v>
      </c>
      <c r="J132" s="329">
        <v>2.0110000000000001</v>
      </c>
      <c r="K132" s="329">
        <v>1.8660000000000001</v>
      </c>
      <c r="L132" s="329">
        <v>2.423</v>
      </c>
      <c r="M132" s="329">
        <v>2.3109999999999999</v>
      </c>
      <c r="N132" s="329">
        <v>2.2429999999999999</v>
      </c>
      <c r="O132" s="329">
        <v>2.1680000000000001</v>
      </c>
      <c r="P132" s="329">
        <v>2.7879999999999998</v>
      </c>
      <c r="Q132" s="329">
        <v>2.6779999999999999</v>
      </c>
      <c r="R132" s="329">
        <v>2.524</v>
      </c>
      <c r="S132" s="329">
        <v>2.4460000000000002</v>
      </c>
      <c r="T132" s="329">
        <v>2.581</v>
      </c>
      <c r="U132" s="329">
        <v>2.4159999999999999</v>
      </c>
      <c r="V132" s="329">
        <v>2.375</v>
      </c>
      <c r="W132" s="329">
        <v>2.1840000000000002</v>
      </c>
      <c r="X132" s="329">
        <v>1.3720000000000001</v>
      </c>
      <c r="Y132" s="329">
        <v>1.155</v>
      </c>
      <c r="Z132" s="329">
        <v>0</v>
      </c>
      <c r="AA132" s="186"/>
      <c r="BG132" s="260"/>
      <c r="CJ132" s="260"/>
    </row>
    <row r="133" spans="1:88" x14ac:dyDescent="0.2">
      <c r="A133" s="144" t="s">
        <v>175</v>
      </c>
      <c r="B133" s="328">
        <v>6.7009999999999996</v>
      </c>
      <c r="C133" s="328">
        <v>6.827</v>
      </c>
      <c r="D133" s="328">
        <v>6.4359999999999999</v>
      </c>
      <c r="E133" s="328">
        <v>6.07</v>
      </c>
      <c r="F133" s="328">
        <v>6.3090000000000002</v>
      </c>
      <c r="G133" s="328">
        <v>7.4130000000000003</v>
      </c>
      <c r="H133" s="328">
        <v>7.21</v>
      </c>
      <c r="I133" s="328">
        <v>6.8470000000000004</v>
      </c>
      <c r="J133" s="328">
        <v>6.601</v>
      </c>
      <c r="K133" s="328">
        <v>6.7830000000000004</v>
      </c>
      <c r="L133" s="328">
        <v>6.6029999999999998</v>
      </c>
      <c r="M133" s="328">
        <v>5.181</v>
      </c>
      <c r="N133" s="328">
        <v>5.7380000000000004</v>
      </c>
      <c r="O133" s="328">
        <v>5.4080000000000004</v>
      </c>
      <c r="P133" s="328">
        <v>4.9690000000000003</v>
      </c>
      <c r="Q133" s="328">
        <v>4.87</v>
      </c>
      <c r="R133" s="328">
        <v>5.391</v>
      </c>
      <c r="S133" s="328">
        <v>5.1520000000000001</v>
      </c>
      <c r="T133" s="328">
        <v>5.5069999999999997</v>
      </c>
      <c r="U133" s="328">
        <v>5.6210000000000004</v>
      </c>
      <c r="V133" s="328">
        <v>5.7060000000000004</v>
      </c>
      <c r="W133" s="328">
        <v>5.4409999999999998</v>
      </c>
      <c r="X133" s="328">
        <v>6.1029999999999998</v>
      </c>
      <c r="Y133" s="328">
        <v>4.6769999999999996</v>
      </c>
      <c r="Z133" s="328">
        <v>0</v>
      </c>
      <c r="AA133" s="186"/>
      <c r="BG133" s="260"/>
      <c r="CJ133" s="260"/>
    </row>
    <row r="134" spans="1:88" x14ac:dyDescent="0.2">
      <c r="A134" s="195" t="s">
        <v>174</v>
      </c>
      <c r="B134" s="330">
        <v>244.78</v>
      </c>
      <c r="C134" s="330">
        <v>261.01499999999999</v>
      </c>
      <c r="D134" s="330">
        <v>275.79899999999998</v>
      </c>
      <c r="E134" s="330">
        <v>312.72300000000001</v>
      </c>
      <c r="F134" s="330">
        <v>328.02300000000002</v>
      </c>
      <c r="G134" s="330">
        <v>342.505</v>
      </c>
      <c r="H134" s="330">
        <v>370.80700000000002</v>
      </c>
      <c r="I134" s="330">
        <v>398.63900000000001</v>
      </c>
      <c r="J134" s="330">
        <v>417.29399999999998</v>
      </c>
      <c r="K134" s="330">
        <v>439.22899999999998</v>
      </c>
      <c r="L134" s="330">
        <v>484.49200000000002</v>
      </c>
      <c r="M134" s="330">
        <v>498.51</v>
      </c>
      <c r="N134" s="330">
        <v>527.36900000000003</v>
      </c>
      <c r="O134" s="330">
        <v>567.88599999999997</v>
      </c>
      <c r="P134" s="330">
        <v>614.26800000000003</v>
      </c>
      <c r="Q134" s="330">
        <v>633.20299999999997</v>
      </c>
      <c r="R134" s="330">
        <v>686.66499999999996</v>
      </c>
      <c r="S134" s="330">
        <v>714.69100000000003</v>
      </c>
      <c r="T134" s="330">
        <v>686.69299999999998</v>
      </c>
      <c r="U134" s="330">
        <v>670.87699999999995</v>
      </c>
      <c r="V134" s="330">
        <v>716.75</v>
      </c>
      <c r="W134" s="330">
        <v>683.82799999999997</v>
      </c>
      <c r="X134" s="330">
        <v>715.375</v>
      </c>
      <c r="Y134" s="330">
        <v>668.678</v>
      </c>
      <c r="Z134" s="330">
        <v>0</v>
      </c>
      <c r="AA134" s="187"/>
      <c r="BG134" s="260"/>
      <c r="CJ134" s="260"/>
    </row>
    <row r="135" spans="1:88" x14ac:dyDescent="0.2">
      <c r="B135" s="111"/>
      <c r="C135" s="111"/>
      <c r="D135" s="111"/>
      <c r="E135" s="111"/>
      <c r="F135" s="111"/>
      <c r="G135" s="111"/>
      <c r="H135" s="111"/>
      <c r="I135" s="111"/>
      <c r="J135" s="111"/>
      <c r="K135" s="111"/>
      <c r="L135" s="111"/>
      <c r="M135" s="111"/>
      <c r="N135" s="111"/>
      <c r="O135" s="111"/>
      <c r="P135" s="111"/>
      <c r="Q135" s="111"/>
      <c r="R135" s="111"/>
      <c r="S135" s="111"/>
      <c r="T135" s="111"/>
      <c r="U135" s="111"/>
      <c r="V135" s="111"/>
      <c r="W135" s="111"/>
      <c r="X135" s="111"/>
      <c r="Y135" s="111"/>
      <c r="Z135" s="111"/>
      <c r="AA135" s="186"/>
      <c r="BG135" s="260"/>
      <c r="CJ135" s="260"/>
    </row>
    <row r="136" spans="1:88" x14ac:dyDescent="0.2">
      <c r="A136" s="202" t="s">
        <v>173</v>
      </c>
      <c r="B136" s="201"/>
      <c r="C136" s="201"/>
      <c r="D136" s="201"/>
      <c r="E136" s="201"/>
      <c r="F136" s="201"/>
      <c r="G136" s="201"/>
      <c r="H136" s="201"/>
      <c r="I136" s="201"/>
      <c r="J136" s="201"/>
      <c r="K136" s="201"/>
      <c r="L136" s="201"/>
      <c r="M136" s="201"/>
      <c r="N136" s="201"/>
      <c r="O136" s="201"/>
      <c r="P136" s="201"/>
      <c r="Q136" s="201"/>
      <c r="R136" s="201"/>
      <c r="S136" s="201"/>
      <c r="T136" s="201"/>
      <c r="U136" s="201"/>
      <c r="V136" s="201"/>
      <c r="W136" s="201"/>
      <c r="X136" s="201"/>
      <c r="Y136" s="201"/>
      <c r="Z136" s="201"/>
      <c r="AA136" s="187"/>
      <c r="BG136" s="260"/>
      <c r="CJ136" s="260"/>
    </row>
    <row r="137" spans="1:88" x14ac:dyDescent="0.2">
      <c r="A137" s="264" t="s">
        <v>0</v>
      </c>
      <c r="B137" s="328">
        <v>180.23</v>
      </c>
      <c r="C137" s="328">
        <v>184.59399999999999</v>
      </c>
      <c r="D137" s="328">
        <v>189.96199999999999</v>
      </c>
      <c r="E137" s="328">
        <v>220.24100000000001</v>
      </c>
      <c r="F137" s="328">
        <v>214.417</v>
      </c>
      <c r="G137" s="328">
        <v>216.714</v>
      </c>
      <c r="H137" s="328">
        <v>259.755</v>
      </c>
      <c r="I137" s="328">
        <v>274.89400000000001</v>
      </c>
      <c r="J137" s="328">
        <v>286.995</v>
      </c>
      <c r="K137" s="328">
        <v>302.42899999999997</v>
      </c>
      <c r="L137" s="328">
        <v>352.94</v>
      </c>
      <c r="M137" s="328">
        <v>360.46600000000001</v>
      </c>
      <c r="N137" s="328">
        <v>369.73200000000003</v>
      </c>
      <c r="O137" s="328">
        <v>374.57600000000002</v>
      </c>
      <c r="P137" s="328">
        <v>437.26799999999997</v>
      </c>
      <c r="Q137" s="328">
        <v>436.62799999999999</v>
      </c>
      <c r="R137" s="328">
        <v>486.49200000000002</v>
      </c>
      <c r="S137" s="328">
        <v>524.30600000000004</v>
      </c>
      <c r="T137" s="328">
        <v>496.28800000000001</v>
      </c>
      <c r="U137" s="328">
        <v>468.36900000000003</v>
      </c>
      <c r="V137" s="328">
        <v>440.06</v>
      </c>
      <c r="W137" s="328">
        <v>435.16500000000002</v>
      </c>
      <c r="X137" s="328">
        <v>449.476</v>
      </c>
      <c r="Y137" s="328">
        <v>399.85300000000001</v>
      </c>
      <c r="Z137" s="328">
        <v>0</v>
      </c>
      <c r="AA137" s="186"/>
      <c r="BG137" s="260"/>
      <c r="CJ137" s="260"/>
    </row>
    <row r="138" spans="1:88" x14ac:dyDescent="0.2">
      <c r="A138" s="139" t="s">
        <v>172</v>
      </c>
      <c r="B138" s="328">
        <v>67.69</v>
      </c>
      <c r="C138" s="328">
        <v>71.358999999999995</v>
      </c>
      <c r="D138" s="328">
        <v>73.757999999999996</v>
      </c>
      <c r="E138" s="328">
        <v>101.446</v>
      </c>
      <c r="F138" s="328">
        <v>93.087000000000003</v>
      </c>
      <c r="G138" s="328">
        <v>91.292000000000002</v>
      </c>
      <c r="H138" s="328">
        <v>109.393</v>
      </c>
      <c r="I138" s="328">
        <v>107.854</v>
      </c>
      <c r="J138" s="328">
        <v>108.355</v>
      </c>
      <c r="K138" s="328">
        <v>118.955</v>
      </c>
      <c r="L138" s="328">
        <v>160.68299999999999</v>
      </c>
      <c r="M138" s="328">
        <v>155.947</v>
      </c>
      <c r="N138" s="328">
        <v>158.38</v>
      </c>
      <c r="O138" s="328">
        <v>155.65700000000001</v>
      </c>
      <c r="P138" s="328">
        <v>186.376</v>
      </c>
      <c r="Q138" s="328">
        <v>190.46</v>
      </c>
      <c r="R138" s="328">
        <v>236.23500000000001</v>
      </c>
      <c r="S138" s="328">
        <v>268.786</v>
      </c>
      <c r="T138" s="328">
        <v>242.29</v>
      </c>
      <c r="U138" s="328">
        <v>226.55099999999999</v>
      </c>
      <c r="V138" s="328">
        <v>204.40899999999999</v>
      </c>
      <c r="W138" s="328">
        <v>212.63</v>
      </c>
      <c r="X138" s="328">
        <v>234.727</v>
      </c>
      <c r="Y138" s="328">
        <v>207.48400000000001</v>
      </c>
      <c r="Z138" s="328">
        <v>0</v>
      </c>
      <c r="AA138" s="186"/>
      <c r="BG138" s="260"/>
      <c r="CJ138" s="260"/>
    </row>
    <row r="139" spans="1:88" x14ac:dyDescent="0.2">
      <c r="A139" s="139" t="s">
        <v>170</v>
      </c>
      <c r="B139" s="328">
        <v>111.89</v>
      </c>
      <c r="C139" s="328">
        <v>112.736</v>
      </c>
      <c r="D139" s="328">
        <v>115.629</v>
      </c>
      <c r="E139" s="328">
        <v>117.20399999999999</v>
      </c>
      <c r="F139" s="328">
        <v>115.887</v>
      </c>
      <c r="G139" s="328">
        <v>122.045</v>
      </c>
      <c r="H139" s="328">
        <v>144.25399999999999</v>
      </c>
      <c r="I139" s="328">
        <v>154.58600000000001</v>
      </c>
      <c r="J139" s="328">
        <v>157.02799999999999</v>
      </c>
      <c r="K139" s="328">
        <v>164.297</v>
      </c>
      <c r="L139" s="328">
        <v>182.702</v>
      </c>
      <c r="M139" s="328">
        <v>189.76</v>
      </c>
      <c r="N139" s="328">
        <v>199.523</v>
      </c>
      <c r="O139" s="328">
        <v>208.23699999999999</v>
      </c>
      <c r="P139" s="328">
        <v>249.02099999999999</v>
      </c>
      <c r="Q139" s="328">
        <v>242.23099999999999</v>
      </c>
      <c r="R139" s="328">
        <v>246.143</v>
      </c>
      <c r="S139" s="328">
        <v>251.81200000000001</v>
      </c>
      <c r="T139" s="328">
        <v>248.59299999999999</v>
      </c>
      <c r="U139" s="328">
        <v>236.99299999999999</v>
      </c>
      <c r="V139" s="328">
        <v>231.40899999999999</v>
      </c>
      <c r="W139" s="328">
        <v>218.911</v>
      </c>
      <c r="X139" s="328">
        <v>214.262</v>
      </c>
      <c r="Y139" s="328">
        <v>192.12899999999999</v>
      </c>
      <c r="Z139" s="328">
        <v>0</v>
      </c>
      <c r="AA139" s="186"/>
      <c r="BG139" s="260"/>
      <c r="CJ139" s="260"/>
    </row>
    <row r="140" spans="1:88" x14ac:dyDescent="0.2">
      <c r="A140" s="139" t="s">
        <v>171</v>
      </c>
      <c r="B140" s="111">
        <v>0.65</v>
      </c>
      <c r="C140" s="111">
        <v>0.499</v>
      </c>
      <c r="D140" s="111">
        <v>0.57499999999999996</v>
      </c>
      <c r="E140" s="111">
        <v>1.591</v>
      </c>
      <c r="F140" s="111">
        <v>5.4429999999999996</v>
      </c>
      <c r="G140" s="111">
        <v>3.3769999999999998</v>
      </c>
      <c r="H140" s="111">
        <v>6.1079999999999997</v>
      </c>
      <c r="I140" s="111">
        <v>12.454000000000001</v>
      </c>
      <c r="J140" s="111">
        <v>21.611999999999998</v>
      </c>
      <c r="K140" s="111">
        <v>19.177</v>
      </c>
      <c r="L140" s="111">
        <v>9.5549999999999997</v>
      </c>
      <c r="M140" s="111">
        <v>14.759</v>
      </c>
      <c r="N140" s="111">
        <v>11.829000000000001</v>
      </c>
      <c r="O140" s="111">
        <v>10.682</v>
      </c>
      <c r="P140" s="111">
        <v>1.871</v>
      </c>
      <c r="Q140" s="111">
        <v>3.9369999999999998</v>
      </c>
      <c r="R140" s="111">
        <v>4.1139999999999999</v>
      </c>
      <c r="S140" s="111">
        <v>3.7080000000000002</v>
      </c>
      <c r="T140" s="111">
        <v>5.4050000000000002</v>
      </c>
      <c r="U140" s="111">
        <v>4.8250000000000002</v>
      </c>
      <c r="V140" s="111">
        <v>4.242</v>
      </c>
      <c r="W140" s="111">
        <v>3.6240000000000001</v>
      </c>
      <c r="X140" s="111">
        <v>0.48699999999999999</v>
      </c>
      <c r="Y140" s="111">
        <v>0.24</v>
      </c>
      <c r="Z140" s="111">
        <v>0</v>
      </c>
      <c r="AA140" s="186"/>
      <c r="BG140" s="260"/>
      <c r="CJ140" s="260"/>
    </row>
    <row r="141" spans="1:88" x14ac:dyDescent="0.2">
      <c r="A141" s="264" t="s">
        <v>335</v>
      </c>
      <c r="B141" s="328">
        <v>8.3810000000000002</v>
      </c>
      <c r="C141" s="328">
        <v>22.018000000000001</v>
      </c>
      <c r="D141" s="328">
        <v>29.995999999999999</v>
      </c>
      <c r="E141" s="328">
        <v>36.548000000000002</v>
      </c>
      <c r="F141" s="328">
        <v>46.96</v>
      </c>
      <c r="G141" s="328">
        <v>57.192</v>
      </c>
      <c r="H141" s="328">
        <v>40.798999999999999</v>
      </c>
      <c r="I141" s="328">
        <v>50.591000000000001</v>
      </c>
      <c r="J141" s="328">
        <v>58.825000000000003</v>
      </c>
      <c r="K141" s="328">
        <v>61.567999999999998</v>
      </c>
      <c r="L141" s="328">
        <v>55.426000000000002</v>
      </c>
      <c r="M141" s="328">
        <v>56.125999999999998</v>
      </c>
      <c r="N141" s="328">
        <v>60.423000000000002</v>
      </c>
      <c r="O141" s="328">
        <v>95.472999999999999</v>
      </c>
      <c r="P141" s="328">
        <v>74.841999999999999</v>
      </c>
      <c r="Q141" s="328">
        <v>95.718999999999994</v>
      </c>
      <c r="R141" s="328">
        <v>83.887</v>
      </c>
      <c r="S141" s="328">
        <v>69.525999999999996</v>
      </c>
      <c r="T141" s="328">
        <v>70.474999999999994</v>
      </c>
      <c r="U141" s="328">
        <v>80.855000000000004</v>
      </c>
      <c r="V141" s="328">
        <v>153.96</v>
      </c>
      <c r="W141" s="328">
        <v>126.96599999999999</v>
      </c>
      <c r="X141" s="328">
        <v>147.88800000000001</v>
      </c>
      <c r="Y141" s="328">
        <v>147.703</v>
      </c>
      <c r="Z141" s="328">
        <v>0</v>
      </c>
      <c r="AA141" s="186"/>
      <c r="BG141" s="260"/>
      <c r="CJ141" s="260"/>
    </row>
    <row r="142" spans="1:88" x14ac:dyDescent="0.2">
      <c r="A142" s="264" t="s">
        <v>169</v>
      </c>
      <c r="B142" s="328">
        <v>1.792</v>
      </c>
      <c r="C142" s="328">
        <v>1.4999999999999999E-2</v>
      </c>
      <c r="D142" s="328">
        <v>1.4999999999999999E-2</v>
      </c>
      <c r="E142" s="328">
        <v>1.2E-2</v>
      </c>
      <c r="F142" s="328">
        <v>6.0000000000000001E-3</v>
      </c>
      <c r="G142" s="328">
        <v>0</v>
      </c>
      <c r="H142" s="328">
        <v>0.08</v>
      </c>
      <c r="I142" s="328">
        <v>7.5999999999999998E-2</v>
      </c>
      <c r="J142" s="328">
        <v>7.4999999999999997E-2</v>
      </c>
      <c r="K142" s="328">
        <v>7.0999999999999994E-2</v>
      </c>
      <c r="L142" s="328">
        <v>0</v>
      </c>
      <c r="M142" s="328">
        <v>0</v>
      </c>
      <c r="N142" s="328">
        <v>0</v>
      </c>
      <c r="O142" s="328">
        <v>0</v>
      </c>
      <c r="P142" s="328">
        <v>0</v>
      </c>
      <c r="Q142" s="328">
        <v>0</v>
      </c>
      <c r="R142" s="328">
        <v>15.885</v>
      </c>
      <c r="S142" s="328">
        <v>15.951000000000001</v>
      </c>
      <c r="T142" s="328">
        <v>15.999000000000001</v>
      </c>
      <c r="U142" s="328">
        <v>16.021999999999998</v>
      </c>
      <c r="V142" s="328">
        <v>14.173999999999999</v>
      </c>
      <c r="W142" s="328">
        <v>14.214</v>
      </c>
      <c r="X142" s="328">
        <v>12.417999999999999</v>
      </c>
      <c r="Y142" s="328">
        <v>12.494</v>
      </c>
      <c r="Z142" s="328">
        <v>0</v>
      </c>
      <c r="AA142" s="186"/>
      <c r="BG142" s="260"/>
      <c r="CJ142" s="260"/>
    </row>
    <row r="143" spans="1:88" x14ac:dyDescent="0.2">
      <c r="A143" s="264" t="s">
        <v>168</v>
      </c>
      <c r="B143" s="328">
        <v>0</v>
      </c>
      <c r="C143" s="328">
        <v>0</v>
      </c>
      <c r="D143" s="328">
        <v>0</v>
      </c>
      <c r="E143" s="328">
        <v>0</v>
      </c>
      <c r="F143" s="328">
        <v>0</v>
      </c>
      <c r="G143" s="328">
        <v>0</v>
      </c>
      <c r="H143" s="328">
        <v>0</v>
      </c>
      <c r="I143" s="328">
        <v>0</v>
      </c>
      <c r="J143" s="328">
        <v>0</v>
      </c>
      <c r="K143" s="328">
        <v>0</v>
      </c>
      <c r="L143" s="328">
        <v>0</v>
      </c>
      <c r="M143" s="328">
        <v>0</v>
      </c>
      <c r="N143" s="328">
        <v>15.039</v>
      </c>
      <c r="O143" s="328">
        <v>15.170999999999999</v>
      </c>
      <c r="P143" s="328">
        <v>15.057</v>
      </c>
      <c r="Q143" s="328">
        <v>15.157</v>
      </c>
      <c r="R143" s="328">
        <v>15</v>
      </c>
      <c r="S143" s="328">
        <v>15.147</v>
      </c>
      <c r="T143" s="328">
        <v>15.044</v>
      </c>
      <c r="U143" s="328">
        <v>15.19</v>
      </c>
      <c r="V143" s="328">
        <v>15.04</v>
      </c>
      <c r="W143" s="328">
        <v>15.182</v>
      </c>
      <c r="X143" s="328">
        <v>15.061999999999999</v>
      </c>
      <c r="Y143" s="328">
        <v>15.252000000000001</v>
      </c>
      <c r="Z143" s="328">
        <v>0</v>
      </c>
      <c r="AA143" s="186"/>
      <c r="BG143" s="260"/>
      <c r="CJ143" s="260"/>
    </row>
    <row r="144" spans="1:88" x14ac:dyDescent="0.2">
      <c r="A144" s="264" t="s">
        <v>308</v>
      </c>
      <c r="B144" s="328">
        <v>0</v>
      </c>
      <c r="C144" s="328">
        <v>0</v>
      </c>
      <c r="D144" s="328">
        <v>0</v>
      </c>
      <c r="E144" s="328">
        <v>0</v>
      </c>
      <c r="F144" s="328">
        <v>0</v>
      </c>
      <c r="G144" s="328">
        <v>0</v>
      </c>
      <c r="H144" s="328">
        <v>0</v>
      </c>
      <c r="I144" s="328">
        <v>0</v>
      </c>
      <c r="J144" s="328">
        <v>0</v>
      </c>
      <c r="K144" s="328">
        <v>0</v>
      </c>
      <c r="L144" s="328">
        <v>0</v>
      </c>
      <c r="M144" s="328">
        <v>0</v>
      </c>
      <c r="N144" s="328">
        <v>0</v>
      </c>
      <c r="O144" s="328">
        <v>0</v>
      </c>
      <c r="P144" s="328">
        <v>0</v>
      </c>
      <c r="Q144" s="328">
        <v>0</v>
      </c>
      <c r="R144" s="328">
        <v>0</v>
      </c>
      <c r="S144" s="328">
        <v>0</v>
      </c>
      <c r="T144" s="328">
        <v>0</v>
      </c>
      <c r="U144" s="328">
        <v>0</v>
      </c>
      <c r="V144" s="328">
        <v>0</v>
      </c>
      <c r="W144" s="328">
        <v>0</v>
      </c>
      <c r="X144" s="328">
        <v>0</v>
      </c>
      <c r="Y144" s="328">
        <v>0</v>
      </c>
      <c r="Z144" s="328">
        <v>0</v>
      </c>
      <c r="AA144" s="186"/>
      <c r="BG144" s="260"/>
      <c r="CJ144" s="260"/>
    </row>
    <row r="145" spans="1:88" x14ac:dyDescent="0.2">
      <c r="A145" s="200" t="s">
        <v>167</v>
      </c>
      <c r="B145" s="328">
        <v>8.8239999999999998</v>
      </c>
      <c r="C145" s="328">
        <v>7.8109999999999999</v>
      </c>
      <c r="D145" s="333">
        <v>10.3</v>
      </c>
      <c r="E145" s="333">
        <v>7.6349999999999998</v>
      </c>
      <c r="F145" s="333">
        <v>6.5919999999999996</v>
      </c>
      <c r="G145" s="333">
        <v>6.8049999999999997</v>
      </c>
      <c r="H145" s="333">
        <v>8.7289999999999992</v>
      </c>
      <c r="I145" s="333">
        <v>8.7479999999999993</v>
      </c>
      <c r="J145" s="333">
        <v>6.3529999999999998</v>
      </c>
      <c r="K145" s="333">
        <v>6.15</v>
      </c>
      <c r="L145" s="333">
        <v>8.44</v>
      </c>
      <c r="M145" s="333">
        <v>13.159000000000001</v>
      </c>
      <c r="N145" s="333">
        <v>13.058</v>
      </c>
      <c r="O145" s="333">
        <v>11.867000000000001</v>
      </c>
      <c r="P145" s="333">
        <v>14.147</v>
      </c>
      <c r="Q145" s="333">
        <v>12.788</v>
      </c>
      <c r="R145" s="333">
        <v>11.119</v>
      </c>
      <c r="S145" s="333">
        <v>13.983000000000001</v>
      </c>
      <c r="T145" s="333">
        <v>14.682</v>
      </c>
      <c r="U145" s="333">
        <v>14.536</v>
      </c>
      <c r="V145" s="333">
        <v>14.961</v>
      </c>
      <c r="W145" s="333">
        <v>12.673</v>
      </c>
      <c r="X145" s="333">
        <v>12.613</v>
      </c>
      <c r="Y145" s="333">
        <v>13.555</v>
      </c>
      <c r="Z145" s="333">
        <v>0</v>
      </c>
      <c r="AA145" s="186"/>
      <c r="BG145" s="260"/>
      <c r="CJ145" s="260"/>
    </row>
    <row r="146" spans="1:88" x14ac:dyDescent="0.2">
      <c r="A146" s="197" t="s">
        <v>166</v>
      </c>
      <c r="B146" s="337">
        <v>199.227</v>
      </c>
      <c r="C146" s="337">
        <v>214.43799999999999</v>
      </c>
      <c r="D146" s="335">
        <v>230.273</v>
      </c>
      <c r="E146" s="335">
        <v>264.43599999999998</v>
      </c>
      <c r="F146" s="335">
        <v>267.97500000000002</v>
      </c>
      <c r="G146" s="335">
        <v>280.71100000000001</v>
      </c>
      <c r="H146" s="335">
        <v>309.363</v>
      </c>
      <c r="I146" s="335">
        <v>334.30900000000003</v>
      </c>
      <c r="J146" s="335">
        <v>352.24799999999999</v>
      </c>
      <c r="K146" s="335">
        <v>370.21800000000002</v>
      </c>
      <c r="L146" s="335">
        <v>416.80599999999998</v>
      </c>
      <c r="M146" s="335">
        <v>429.75099999999998</v>
      </c>
      <c r="N146" s="335">
        <v>458.25200000000001</v>
      </c>
      <c r="O146" s="335">
        <v>497.08699999999999</v>
      </c>
      <c r="P146" s="335">
        <v>541.31399999999996</v>
      </c>
      <c r="Q146" s="335">
        <v>560.29300000000001</v>
      </c>
      <c r="R146" s="335">
        <v>612.38300000000004</v>
      </c>
      <c r="S146" s="335">
        <v>638.91300000000001</v>
      </c>
      <c r="T146" s="335">
        <v>612.48800000000006</v>
      </c>
      <c r="U146" s="335">
        <v>594.97199999999998</v>
      </c>
      <c r="V146" s="335">
        <v>638.19500000000005</v>
      </c>
      <c r="W146" s="335">
        <v>604.20000000000005</v>
      </c>
      <c r="X146" s="335">
        <v>637.45699999999999</v>
      </c>
      <c r="Y146" s="335">
        <v>588.85699999999997</v>
      </c>
      <c r="Z146" s="335">
        <v>0</v>
      </c>
      <c r="AA146" s="187"/>
      <c r="BG146" s="260"/>
      <c r="CJ146" s="260"/>
    </row>
    <row r="147" spans="1:88" x14ac:dyDescent="0.2">
      <c r="A147" s="195" t="s">
        <v>164</v>
      </c>
      <c r="B147" s="330">
        <v>45.552999999999997</v>
      </c>
      <c r="C147" s="330">
        <v>46.576999999999998</v>
      </c>
      <c r="D147" s="330">
        <v>45.526000000000003</v>
      </c>
      <c r="E147" s="330">
        <v>48.286999999999999</v>
      </c>
      <c r="F147" s="330">
        <v>60.048000000000002</v>
      </c>
      <c r="G147" s="330">
        <v>61.793999999999997</v>
      </c>
      <c r="H147" s="330">
        <v>61.444000000000003</v>
      </c>
      <c r="I147" s="330">
        <v>64.33</v>
      </c>
      <c r="J147" s="330">
        <v>65.046000000000006</v>
      </c>
      <c r="K147" s="330">
        <v>69.010999999999996</v>
      </c>
      <c r="L147" s="330">
        <v>67.686000000000007</v>
      </c>
      <c r="M147" s="330">
        <v>68.759</v>
      </c>
      <c r="N147" s="330">
        <v>69.117000000000004</v>
      </c>
      <c r="O147" s="330">
        <v>70.799000000000007</v>
      </c>
      <c r="P147" s="330">
        <v>72.953999999999994</v>
      </c>
      <c r="Q147" s="330">
        <v>72.911000000000001</v>
      </c>
      <c r="R147" s="330">
        <v>74.281999999999996</v>
      </c>
      <c r="S147" s="330">
        <v>75.778000000000006</v>
      </c>
      <c r="T147" s="330">
        <v>74.204999999999998</v>
      </c>
      <c r="U147" s="330">
        <v>75.905000000000001</v>
      </c>
      <c r="V147" s="330">
        <v>78.555000000000007</v>
      </c>
      <c r="W147" s="330">
        <v>79.628</v>
      </c>
      <c r="X147" s="330">
        <v>77.918000000000006</v>
      </c>
      <c r="Y147" s="330">
        <v>79.820999999999998</v>
      </c>
      <c r="Z147" s="330">
        <v>0</v>
      </c>
      <c r="AA147" s="187"/>
      <c r="BG147" s="260"/>
      <c r="CJ147" s="260"/>
    </row>
    <row r="148" spans="1:88" x14ac:dyDescent="0.2">
      <c r="A148" s="194" t="s">
        <v>163</v>
      </c>
      <c r="B148" s="338">
        <v>244.78</v>
      </c>
      <c r="C148" s="338">
        <v>261.01499999999999</v>
      </c>
      <c r="D148" s="330">
        <v>275.79899999999998</v>
      </c>
      <c r="E148" s="330">
        <v>312.72300000000001</v>
      </c>
      <c r="F148" s="330">
        <v>328.02300000000002</v>
      </c>
      <c r="G148" s="330">
        <v>342.505</v>
      </c>
      <c r="H148" s="330">
        <v>370.80700000000002</v>
      </c>
      <c r="I148" s="330">
        <v>398.63900000000001</v>
      </c>
      <c r="J148" s="330">
        <v>417.29399999999998</v>
      </c>
      <c r="K148" s="330">
        <v>439.22899999999998</v>
      </c>
      <c r="L148" s="330">
        <v>484.49200000000002</v>
      </c>
      <c r="M148" s="330">
        <v>498.51</v>
      </c>
      <c r="N148" s="330">
        <v>527.36900000000003</v>
      </c>
      <c r="O148" s="330">
        <v>567.88599999999997</v>
      </c>
      <c r="P148" s="330">
        <v>614.26800000000003</v>
      </c>
      <c r="Q148" s="330">
        <v>633.20399999999995</v>
      </c>
      <c r="R148" s="330">
        <v>686.66499999999996</v>
      </c>
      <c r="S148" s="330">
        <v>714.69100000000003</v>
      </c>
      <c r="T148" s="330">
        <v>686.69299999999998</v>
      </c>
      <c r="U148" s="330">
        <v>670.87699999999995</v>
      </c>
      <c r="V148" s="330">
        <v>716.75</v>
      </c>
      <c r="W148" s="330">
        <v>683.82799999999997</v>
      </c>
      <c r="X148" s="330">
        <v>715.375</v>
      </c>
      <c r="Y148" s="330">
        <v>668.678</v>
      </c>
      <c r="Z148" s="330">
        <v>0</v>
      </c>
      <c r="AA148" s="187"/>
      <c r="BG148" s="260"/>
      <c r="CJ148" s="260"/>
    </row>
    <row r="149" spans="1:88" x14ac:dyDescent="0.2">
      <c r="B149" s="111"/>
      <c r="C149" s="111"/>
      <c r="D149" s="111"/>
      <c r="E149" s="111"/>
      <c r="F149" s="111"/>
      <c r="G149" s="111"/>
      <c r="H149" s="111"/>
      <c r="I149" s="111"/>
      <c r="J149" s="111"/>
      <c r="K149" s="111"/>
      <c r="L149" s="111"/>
      <c r="M149" s="111"/>
      <c r="N149" s="111"/>
      <c r="O149" s="111"/>
      <c r="P149" s="111"/>
      <c r="Q149" s="111"/>
      <c r="R149" s="111"/>
      <c r="S149" s="111"/>
      <c r="T149" s="111"/>
      <c r="U149" s="111"/>
      <c r="V149" s="111"/>
      <c r="W149" s="111"/>
      <c r="X149" s="111"/>
      <c r="Y149" s="111"/>
      <c r="AA149" s="152"/>
      <c r="BG149" s="260"/>
      <c r="CJ149" s="260"/>
    </row>
    <row r="150" spans="1:88" ht="25.5" customHeight="1" x14ac:dyDescent="0.2">
      <c r="A150" s="225" t="s">
        <v>293</v>
      </c>
      <c r="B150" s="218"/>
      <c r="C150" s="218"/>
      <c r="D150" s="218"/>
      <c r="E150" s="218"/>
      <c r="F150" s="218"/>
      <c r="G150" s="218"/>
      <c r="H150" s="218"/>
      <c r="I150" s="218"/>
      <c r="J150" s="218"/>
      <c r="K150" s="218"/>
      <c r="L150" s="218"/>
      <c r="M150" s="218"/>
      <c r="N150" s="218"/>
      <c r="O150" s="218"/>
      <c r="P150" s="218"/>
      <c r="Q150" s="218"/>
      <c r="R150" s="218"/>
      <c r="S150" s="218"/>
      <c r="T150" s="218"/>
      <c r="U150" s="218"/>
      <c r="V150" s="218"/>
      <c r="W150" s="218"/>
      <c r="X150" s="218"/>
      <c r="Y150" s="218"/>
      <c r="Z150" s="218"/>
      <c r="AA150" s="218"/>
      <c r="BG150" s="260"/>
      <c r="CJ150" s="260"/>
    </row>
    <row r="151" spans="1:88" x14ac:dyDescent="0.2">
      <c r="X151" s="111"/>
      <c r="Y151" s="111"/>
      <c r="Z151" s="111"/>
      <c r="AA151" s="152"/>
      <c r="BG151" s="260"/>
      <c r="CJ151" s="260"/>
    </row>
    <row r="152" spans="1:88" ht="25.5" customHeight="1" x14ac:dyDescent="0.2">
      <c r="A152" s="210" t="s">
        <v>232</v>
      </c>
      <c r="B152" s="209" t="s">
        <v>14</v>
      </c>
      <c r="C152" s="209" t="s">
        <v>15</v>
      </c>
      <c r="D152" s="209" t="s">
        <v>16</v>
      </c>
      <c r="E152" s="209" t="s">
        <v>17</v>
      </c>
      <c r="F152" s="209" t="s">
        <v>18</v>
      </c>
      <c r="G152" s="209" t="s">
        <v>19</v>
      </c>
      <c r="H152" s="209" t="s">
        <v>20</v>
      </c>
      <c r="I152" s="209" t="s">
        <v>21</v>
      </c>
      <c r="J152" s="209" t="s">
        <v>22</v>
      </c>
      <c r="K152" s="209" t="s">
        <v>23</v>
      </c>
      <c r="L152" s="209" t="s">
        <v>24</v>
      </c>
      <c r="M152" s="209" t="s">
        <v>39</v>
      </c>
      <c r="N152" s="209" t="s">
        <v>41</v>
      </c>
      <c r="O152" s="209" t="s">
        <v>43</v>
      </c>
      <c r="P152" s="209" t="s">
        <v>109</v>
      </c>
      <c r="Q152" s="209" t="s">
        <v>112</v>
      </c>
      <c r="R152" s="209" t="s">
        <v>117</v>
      </c>
      <c r="S152" s="209" t="s">
        <v>119</v>
      </c>
      <c r="T152" s="209" t="s">
        <v>134</v>
      </c>
      <c r="U152" s="209" t="s">
        <v>239</v>
      </c>
      <c r="V152" s="209" t="s">
        <v>254</v>
      </c>
      <c r="W152" s="209" t="s">
        <v>258</v>
      </c>
      <c r="X152" s="209" t="s">
        <v>260</v>
      </c>
      <c r="Y152" s="209" t="s">
        <v>274</v>
      </c>
      <c r="Z152" s="209" t="s">
        <v>280</v>
      </c>
      <c r="AA152" s="209" t="s">
        <v>301</v>
      </c>
      <c r="AB152" s="209" t="s">
        <v>304</v>
      </c>
      <c r="AC152" s="209" t="s">
        <v>309</v>
      </c>
      <c r="AD152" s="209" t="s">
        <v>314</v>
      </c>
      <c r="AE152" s="209" t="s">
        <v>321</v>
      </c>
      <c r="AF152" s="209" t="s">
        <v>349</v>
      </c>
      <c r="AG152" s="209" t="s">
        <v>360</v>
      </c>
      <c r="AH152" s="209" t="s">
        <v>362</v>
      </c>
      <c r="AI152" s="209" t="s">
        <v>366</v>
      </c>
      <c r="AJ152" s="209" t="s">
        <v>368</v>
      </c>
      <c r="AK152" s="209" t="s">
        <v>372</v>
      </c>
      <c r="AL152" s="209" t="s">
        <v>376</v>
      </c>
      <c r="AM152" s="209" t="s">
        <v>380</v>
      </c>
      <c r="AN152" s="209" t="str">
        <f>+AN77</f>
        <v>31 Dec 2025</v>
      </c>
      <c r="AO152" s="209" t="str">
        <f>+AO77</f>
        <v>31 Mar 2026</v>
      </c>
      <c r="AP152" s="209" t="str">
        <f>+AP77</f>
        <v>30 Jun 2026</v>
      </c>
      <c r="BG152" s="260"/>
      <c r="CJ152" s="260"/>
    </row>
    <row r="153" spans="1:88" x14ac:dyDescent="0.2">
      <c r="A153" s="206" t="s">
        <v>183</v>
      </c>
      <c r="B153" s="206"/>
      <c r="C153" s="206"/>
      <c r="D153" s="206"/>
      <c r="E153" s="206"/>
      <c r="F153" s="206"/>
      <c r="G153" s="206"/>
      <c r="H153" s="206"/>
      <c r="I153" s="206"/>
      <c r="J153" s="206"/>
      <c r="K153" s="206"/>
      <c r="L153" s="206"/>
      <c r="M153" s="206"/>
      <c r="N153" s="206"/>
      <c r="O153" s="206"/>
      <c r="P153" s="206"/>
      <c r="Q153" s="206"/>
      <c r="R153" s="206"/>
      <c r="S153" s="206"/>
      <c r="T153" s="206"/>
      <c r="U153" s="206"/>
      <c r="V153" s="206"/>
      <c r="W153" s="206"/>
      <c r="X153" s="206"/>
      <c r="Y153" s="206"/>
      <c r="Z153" s="206"/>
      <c r="AA153" s="206"/>
      <c r="AB153" s="206"/>
      <c r="AC153" s="206"/>
      <c r="AD153" s="206"/>
      <c r="AE153" s="206"/>
      <c r="AF153" s="206"/>
      <c r="AG153" s="206"/>
      <c r="AH153" s="206"/>
      <c r="AI153" s="206"/>
      <c r="AJ153" s="206"/>
      <c r="AK153" s="206"/>
      <c r="AL153" s="206"/>
      <c r="AM153" s="206"/>
      <c r="AN153" s="206"/>
      <c r="AO153" s="206"/>
      <c r="AP153" s="206"/>
      <c r="BG153" s="260"/>
      <c r="CJ153" s="260"/>
    </row>
    <row r="154" spans="1:88" ht="22.5" x14ac:dyDescent="0.2">
      <c r="A154" s="120" t="s">
        <v>333</v>
      </c>
      <c r="B154" s="327">
        <v>146.547</v>
      </c>
      <c r="C154" s="327">
        <v>178.18</v>
      </c>
      <c r="D154" s="327">
        <v>161.43100000000001</v>
      </c>
      <c r="E154" s="327">
        <v>164.07</v>
      </c>
      <c r="F154" s="327">
        <v>175.82300000000001</v>
      </c>
      <c r="G154" s="327">
        <v>170.43700000000001</v>
      </c>
      <c r="H154" s="327">
        <v>152.81399999999999</v>
      </c>
      <c r="I154" s="327">
        <v>168.42099999999999</v>
      </c>
      <c r="J154" s="327">
        <v>167.79499999999999</v>
      </c>
      <c r="K154" s="327">
        <v>172.459</v>
      </c>
      <c r="L154" s="327">
        <v>182.893</v>
      </c>
      <c r="M154" s="327">
        <v>190.922</v>
      </c>
      <c r="N154" s="327">
        <v>174.50299999999999</v>
      </c>
      <c r="O154" s="327">
        <v>186.47800000000001</v>
      </c>
      <c r="P154" s="327">
        <v>183.453</v>
      </c>
      <c r="Q154" s="327">
        <v>159.37299999999999</v>
      </c>
      <c r="R154" s="327">
        <v>156.24</v>
      </c>
      <c r="S154" s="327">
        <v>156.435</v>
      </c>
      <c r="T154" s="327">
        <v>149.71100000000001</v>
      </c>
      <c r="U154" s="327">
        <v>186.928</v>
      </c>
      <c r="V154" s="327">
        <v>201.31</v>
      </c>
      <c r="W154" s="327">
        <v>208.06700000000001</v>
      </c>
      <c r="X154" s="327">
        <v>189.702</v>
      </c>
      <c r="Y154" s="327">
        <v>176.23599999999999</v>
      </c>
      <c r="Z154" s="327">
        <v>185.358</v>
      </c>
      <c r="AA154" s="327">
        <v>194.99199999999999</v>
      </c>
      <c r="AB154" s="327">
        <v>193.571</v>
      </c>
      <c r="AC154" s="327">
        <v>194.131</v>
      </c>
      <c r="AD154" s="327">
        <v>183.572</v>
      </c>
      <c r="AE154" s="327">
        <v>162.923</v>
      </c>
      <c r="AF154" s="327">
        <v>176.499</v>
      </c>
      <c r="AG154" s="327">
        <v>201.71899999999999</v>
      </c>
      <c r="AH154" s="327">
        <v>191.934</v>
      </c>
      <c r="AI154" s="327">
        <v>210.102</v>
      </c>
      <c r="AJ154" s="327">
        <v>235.679</v>
      </c>
      <c r="AK154" s="327">
        <v>223.31</v>
      </c>
      <c r="AL154" s="327">
        <v>210.547</v>
      </c>
      <c r="AM154" s="327">
        <v>216.34</v>
      </c>
      <c r="AN154" s="327">
        <v>255.67</v>
      </c>
      <c r="AO154" s="327">
        <v>231.38399999999999</v>
      </c>
      <c r="AP154" s="327">
        <v>330.95499999999998</v>
      </c>
      <c r="BG154" s="260"/>
      <c r="CJ154" s="260"/>
    </row>
    <row r="155" spans="1:88" x14ac:dyDescent="0.2">
      <c r="A155" s="205" t="s">
        <v>334</v>
      </c>
      <c r="B155" s="329">
        <v>29.291</v>
      </c>
      <c r="C155" s="329">
        <v>19.399000000000001</v>
      </c>
      <c r="D155" s="329">
        <v>24.443000000000001</v>
      </c>
      <c r="E155" s="329">
        <v>27.893000000000001</v>
      </c>
      <c r="F155" s="329">
        <v>23.535</v>
      </c>
      <c r="G155" s="329">
        <v>38.119</v>
      </c>
      <c r="H155" s="329">
        <v>32.14</v>
      </c>
      <c r="I155" s="329">
        <v>31.806999999999999</v>
      </c>
      <c r="J155" s="329">
        <v>7.6059999999999999</v>
      </c>
      <c r="K155" s="329">
        <v>20.744</v>
      </c>
      <c r="L155" s="329">
        <v>26.425000000000001</v>
      </c>
      <c r="M155" s="329">
        <v>24.91</v>
      </c>
      <c r="N155" s="329">
        <v>21.922000000000001</v>
      </c>
      <c r="O155" s="329">
        <v>15.089</v>
      </c>
      <c r="P155" s="329">
        <v>10.055999999999999</v>
      </c>
      <c r="Q155" s="329">
        <v>1.91</v>
      </c>
      <c r="R155" s="329">
        <v>10.055</v>
      </c>
      <c r="S155" s="329">
        <v>11.869</v>
      </c>
      <c r="T155" s="329">
        <v>19.341999999999999</v>
      </c>
      <c r="U155" s="329">
        <v>4.2880000000000003</v>
      </c>
      <c r="V155" s="329">
        <v>33.286999999999999</v>
      </c>
      <c r="W155" s="329">
        <v>32.851999999999997</v>
      </c>
      <c r="X155" s="329">
        <v>84.3</v>
      </c>
      <c r="Y155" s="329">
        <v>16.478999999999999</v>
      </c>
      <c r="Z155" s="329">
        <v>12.045</v>
      </c>
      <c r="AA155" s="329">
        <v>19.43</v>
      </c>
      <c r="AB155" s="329">
        <v>30.071999999999999</v>
      </c>
      <c r="AC155" s="329">
        <v>25.363</v>
      </c>
      <c r="AD155" s="329">
        <v>38.668999999999997</v>
      </c>
      <c r="AE155" s="329">
        <v>82.064999999999998</v>
      </c>
      <c r="AF155" s="329">
        <v>69.132000000000005</v>
      </c>
      <c r="AG155" s="329">
        <v>76.317999999999998</v>
      </c>
      <c r="AH155" s="329">
        <v>84.801000000000002</v>
      </c>
      <c r="AI155" s="329">
        <v>79.861000000000004</v>
      </c>
      <c r="AJ155" s="329">
        <v>71.563999999999993</v>
      </c>
      <c r="AK155" s="329">
        <v>109.137</v>
      </c>
      <c r="AL155" s="329">
        <v>113.226</v>
      </c>
      <c r="AM155" s="329">
        <v>128.715</v>
      </c>
      <c r="AN155" s="329">
        <v>107.32</v>
      </c>
      <c r="AO155" s="329">
        <v>128.88</v>
      </c>
      <c r="AP155" s="329">
        <v>79.278999999999996</v>
      </c>
      <c r="BG155" s="260"/>
      <c r="CJ155" s="260"/>
    </row>
    <row r="156" spans="1:88" x14ac:dyDescent="0.2">
      <c r="A156" s="339" t="s">
        <v>177</v>
      </c>
      <c r="B156" s="329">
        <v>29.291</v>
      </c>
      <c r="C156" s="329">
        <v>19.399000000000001</v>
      </c>
      <c r="D156" s="329">
        <v>24.443000000000001</v>
      </c>
      <c r="E156" s="329">
        <v>27.893000000000001</v>
      </c>
      <c r="F156" s="329">
        <v>23.535</v>
      </c>
      <c r="G156" s="329">
        <v>38.119</v>
      </c>
      <c r="H156" s="329">
        <v>32.14</v>
      </c>
      <c r="I156" s="329">
        <v>32.173999999999999</v>
      </c>
      <c r="J156" s="329">
        <v>7.67</v>
      </c>
      <c r="K156" s="329">
        <v>20.978000000000002</v>
      </c>
      <c r="L156" s="329">
        <v>26.428000000000001</v>
      </c>
      <c r="M156" s="329">
        <v>24.913</v>
      </c>
      <c r="N156" s="329">
        <v>21.925000000000001</v>
      </c>
      <c r="O156" s="329">
        <v>15.090999999999999</v>
      </c>
      <c r="P156" s="329">
        <v>10.058</v>
      </c>
      <c r="Q156" s="329">
        <v>1.9119999999999999</v>
      </c>
      <c r="R156" s="329">
        <v>10.065</v>
      </c>
      <c r="S156" s="329">
        <v>11.881</v>
      </c>
      <c r="T156" s="329">
        <v>19.361000000000001</v>
      </c>
      <c r="U156" s="329">
        <v>4.3</v>
      </c>
      <c r="V156" s="329">
        <v>33.328000000000003</v>
      </c>
      <c r="W156" s="329">
        <v>32.884999999999998</v>
      </c>
      <c r="X156" s="329">
        <v>84.34</v>
      </c>
      <c r="Y156" s="329">
        <v>16.495000000000001</v>
      </c>
      <c r="Z156" s="329">
        <v>12.057</v>
      </c>
      <c r="AA156" s="329">
        <v>19.449000000000002</v>
      </c>
      <c r="AB156" s="329">
        <v>30.088999999999999</v>
      </c>
      <c r="AC156" s="329">
        <v>25.399000000000001</v>
      </c>
      <c r="AD156" s="329">
        <v>38.713999999999999</v>
      </c>
      <c r="AE156" s="329">
        <v>82.147000000000006</v>
      </c>
      <c r="AF156" s="329">
        <v>69.201999999999998</v>
      </c>
      <c r="AG156" s="329">
        <v>76.394999999999996</v>
      </c>
      <c r="AH156" s="329">
        <v>84.926000000000002</v>
      </c>
      <c r="AI156" s="329">
        <v>79.941000000000003</v>
      </c>
      <c r="AJ156" s="329">
        <v>71.635999999999996</v>
      </c>
      <c r="AK156" s="329">
        <v>109.246</v>
      </c>
      <c r="AL156" s="329">
        <v>113.34</v>
      </c>
      <c r="AM156" s="329">
        <v>128.84399999999999</v>
      </c>
      <c r="AN156" s="329">
        <v>107.42700000000001</v>
      </c>
      <c r="AO156" s="329">
        <v>129.00899999999999</v>
      </c>
      <c r="AP156" s="329">
        <v>79.358999999999995</v>
      </c>
      <c r="BG156" s="260"/>
      <c r="CJ156" s="260"/>
    </row>
    <row r="157" spans="1:88" x14ac:dyDescent="0.2">
      <c r="A157" s="339" t="s">
        <v>186</v>
      </c>
      <c r="B157" s="329">
        <v>0</v>
      </c>
      <c r="C157" s="329">
        <v>0</v>
      </c>
      <c r="D157" s="329">
        <v>0</v>
      </c>
      <c r="E157" s="329">
        <v>0</v>
      </c>
      <c r="F157" s="329">
        <v>0</v>
      </c>
      <c r="G157" s="329">
        <v>0</v>
      </c>
      <c r="H157" s="329">
        <v>0</v>
      </c>
      <c r="I157" s="329">
        <v>-0.36699999999999999</v>
      </c>
      <c r="J157" s="329">
        <v>-6.4000000000000001E-2</v>
      </c>
      <c r="K157" s="329">
        <v>-0.23400000000000001</v>
      </c>
      <c r="L157" s="329">
        <v>-3.0000000000000001E-3</v>
      </c>
      <c r="M157" s="329">
        <v>-3.0000000000000001E-3</v>
      </c>
      <c r="N157" s="329">
        <v>-3.0000000000000001E-3</v>
      </c>
      <c r="O157" s="329">
        <v>-2E-3</v>
      </c>
      <c r="P157" s="329">
        <v>-2E-3</v>
      </c>
      <c r="Q157" s="329">
        <v>-2E-3</v>
      </c>
      <c r="R157" s="329">
        <v>-0.01</v>
      </c>
      <c r="S157" s="329">
        <v>-1.2E-2</v>
      </c>
      <c r="T157" s="329">
        <v>-1.9E-2</v>
      </c>
      <c r="U157" s="329">
        <v>-1.2E-2</v>
      </c>
      <c r="V157" s="329">
        <v>-4.1000000000000002E-2</v>
      </c>
      <c r="W157" s="329">
        <v>-3.3000000000000002E-2</v>
      </c>
      <c r="X157" s="329">
        <v>-0.04</v>
      </c>
      <c r="Y157" s="329">
        <v>-1.6E-2</v>
      </c>
      <c r="Z157" s="329">
        <v>-1.2E-2</v>
      </c>
      <c r="AA157" s="329">
        <v>-1.9E-2</v>
      </c>
      <c r="AB157" s="329">
        <v>-1.7000000000000001E-2</v>
      </c>
      <c r="AC157" s="329">
        <v>-3.5999999999999997E-2</v>
      </c>
      <c r="AD157" s="329">
        <v>-4.4999999999999998E-2</v>
      </c>
      <c r="AE157" s="329">
        <v>-8.2000000000000003E-2</v>
      </c>
      <c r="AF157" s="329">
        <v>-7.0000000000000007E-2</v>
      </c>
      <c r="AG157" s="329">
        <v>-7.6999999999999999E-2</v>
      </c>
      <c r="AH157" s="329">
        <v>-0.125</v>
      </c>
      <c r="AI157" s="329">
        <v>-0.08</v>
      </c>
      <c r="AJ157" s="329">
        <v>-7.1999999999999995E-2</v>
      </c>
      <c r="AK157" s="329">
        <v>-0.109</v>
      </c>
      <c r="AL157" s="329">
        <v>-0.114</v>
      </c>
      <c r="AM157" s="329">
        <v>-0.129</v>
      </c>
      <c r="AN157" s="329">
        <v>-0.107</v>
      </c>
      <c r="AO157" s="329">
        <v>-0.129</v>
      </c>
      <c r="AP157" s="329">
        <v>-0.08</v>
      </c>
      <c r="BG157" s="260"/>
      <c r="CJ157" s="260"/>
    </row>
    <row r="158" spans="1:88" x14ac:dyDescent="0.2">
      <c r="A158" s="205" t="s">
        <v>178</v>
      </c>
      <c r="B158" s="329">
        <v>310.02800000000002</v>
      </c>
      <c r="C158" s="329">
        <v>317.48599999999999</v>
      </c>
      <c r="D158" s="329">
        <v>327.43</v>
      </c>
      <c r="E158" s="329">
        <v>332.16500000000002</v>
      </c>
      <c r="F158" s="329">
        <v>330.89600000000002</v>
      </c>
      <c r="G158" s="329">
        <v>338.70600000000002</v>
      </c>
      <c r="H158" s="329">
        <v>349.10199999999998</v>
      </c>
      <c r="I158" s="329">
        <v>349.58600000000001</v>
      </c>
      <c r="J158" s="329">
        <v>368.39499999999998</v>
      </c>
      <c r="K158" s="329">
        <v>377.99599999999998</v>
      </c>
      <c r="L158" s="329">
        <v>384.80599999999998</v>
      </c>
      <c r="M158" s="329">
        <v>382.49</v>
      </c>
      <c r="N158" s="329">
        <v>392.38400000000001</v>
      </c>
      <c r="O158" s="329">
        <v>406.41699999999997</v>
      </c>
      <c r="P158" s="329">
        <v>411.73899999999998</v>
      </c>
      <c r="Q158" s="329">
        <v>412.84699999999998</v>
      </c>
      <c r="R158" s="329">
        <v>419.05500000000001</v>
      </c>
      <c r="S158" s="329">
        <v>425.95400000000001</v>
      </c>
      <c r="T158" s="329">
        <v>430.71300000000002</v>
      </c>
      <c r="U158" s="329">
        <v>439.56400000000002</v>
      </c>
      <c r="V158" s="329">
        <v>452.42399999999998</v>
      </c>
      <c r="W158" s="329">
        <v>460.036</v>
      </c>
      <c r="X158" s="329">
        <v>471.14400000000001</v>
      </c>
      <c r="Y158" s="329">
        <v>480.84899999999999</v>
      </c>
      <c r="Z158" s="329">
        <v>501.09300000000002</v>
      </c>
      <c r="AA158" s="329">
        <v>507.92700000000002</v>
      </c>
      <c r="AB158" s="329">
        <v>523.23800000000006</v>
      </c>
      <c r="AC158" s="329">
        <v>524.46500000000003</v>
      </c>
      <c r="AD158" s="329">
        <v>539.375</v>
      </c>
      <c r="AE158" s="329">
        <v>548.29499999999996</v>
      </c>
      <c r="AF158" s="329">
        <v>556.96</v>
      </c>
      <c r="AG158" s="329">
        <v>568.22900000000004</v>
      </c>
      <c r="AH158" s="329">
        <v>591.49800000000005</v>
      </c>
      <c r="AI158" s="329">
        <v>617.17899999999997</v>
      </c>
      <c r="AJ158" s="329">
        <v>644.57899999999995</v>
      </c>
      <c r="AK158" s="329">
        <v>660.89800000000002</v>
      </c>
      <c r="AL158" s="329">
        <v>682.76300000000003</v>
      </c>
      <c r="AM158" s="329">
        <v>715.38499999999999</v>
      </c>
      <c r="AN158" s="329">
        <v>735.99300000000005</v>
      </c>
      <c r="AO158" s="329">
        <v>771.55</v>
      </c>
      <c r="AP158" s="329">
        <v>800.73599999999999</v>
      </c>
      <c r="BG158" s="260"/>
      <c r="CJ158" s="260"/>
    </row>
    <row r="159" spans="1:88" x14ac:dyDescent="0.2">
      <c r="A159" s="339" t="s">
        <v>177</v>
      </c>
      <c r="B159" s="329">
        <v>360.19600000000003</v>
      </c>
      <c r="C159" s="329">
        <v>365.18099999999998</v>
      </c>
      <c r="D159" s="329">
        <v>373.94900000000001</v>
      </c>
      <c r="E159" s="329">
        <v>369.88</v>
      </c>
      <c r="F159" s="329">
        <v>368.26499999999999</v>
      </c>
      <c r="G159" s="329">
        <v>374.86</v>
      </c>
      <c r="H159" s="329">
        <v>379.161</v>
      </c>
      <c r="I159" s="329">
        <v>372.96800000000002</v>
      </c>
      <c r="J159" s="329">
        <v>390.71600000000001</v>
      </c>
      <c r="K159" s="329">
        <v>402.25200000000001</v>
      </c>
      <c r="L159" s="329">
        <v>408.31200000000001</v>
      </c>
      <c r="M159" s="329">
        <v>403.34500000000003</v>
      </c>
      <c r="N159" s="329">
        <v>413.12700000000001</v>
      </c>
      <c r="O159" s="329">
        <v>426.42399999999998</v>
      </c>
      <c r="P159" s="329">
        <v>426.84399999999999</v>
      </c>
      <c r="Q159" s="329">
        <v>429.709</v>
      </c>
      <c r="R159" s="329">
        <v>436.41399999999999</v>
      </c>
      <c r="S159" s="329">
        <v>444.21199999999999</v>
      </c>
      <c r="T159" s="329">
        <v>450.70800000000003</v>
      </c>
      <c r="U159" s="329">
        <v>458.94499999999999</v>
      </c>
      <c r="V159" s="329">
        <v>469.38</v>
      </c>
      <c r="W159" s="329">
        <v>477.46800000000002</v>
      </c>
      <c r="X159" s="329">
        <v>488.67200000000003</v>
      </c>
      <c r="Y159" s="329">
        <v>497.846</v>
      </c>
      <c r="Z159" s="329">
        <v>517.64099999999996</v>
      </c>
      <c r="AA159" s="329">
        <v>525.702</v>
      </c>
      <c r="AB159" s="329">
        <v>540.53300000000002</v>
      </c>
      <c r="AC159" s="329">
        <v>541.59799999999996</v>
      </c>
      <c r="AD159" s="329">
        <v>556.10199999999998</v>
      </c>
      <c r="AE159" s="329">
        <v>566.03899999999999</v>
      </c>
      <c r="AF159" s="329">
        <v>575.96</v>
      </c>
      <c r="AG159" s="329">
        <v>588.52300000000002</v>
      </c>
      <c r="AH159" s="329">
        <v>609.21100000000001</v>
      </c>
      <c r="AI159" s="329">
        <v>636.11500000000001</v>
      </c>
      <c r="AJ159" s="329">
        <v>664.34400000000005</v>
      </c>
      <c r="AK159" s="329">
        <v>681.09799999999996</v>
      </c>
      <c r="AL159" s="329">
        <v>701.54600000000005</v>
      </c>
      <c r="AM159" s="329">
        <v>735.20299999999997</v>
      </c>
      <c r="AN159" s="329">
        <v>756.81799999999998</v>
      </c>
      <c r="AO159" s="329">
        <v>792.78800000000001</v>
      </c>
      <c r="AP159" s="329">
        <v>820.95699999999999</v>
      </c>
    </row>
    <row r="160" spans="1:88" x14ac:dyDescent="0.2">
      <c r="A160" s="339" t="s">
        <v>172</v>
      </c>
      <c r="B160" s="329">
        <v>139.78899999999999</v>
      </c>
      <c r="C160" s="329">
        <v>134.66200000000001</v>
      </c>
      <c r="D160" s="329">
        <v>150.16300000000001</v>
      </c>
      <c r="E160" s="329">
        <v>149.01300000000001</v>
      </c>
      <c r="F160" s="329">
        <v>150.68600000000001</v>
      </c>
      <c r="G160" s="329">
        <v>151.499</v>
      </c>
      <c r="H160" s="329">
        <v>155.547</v>
      </c>
      <c r="I160" s="329">
        <v>151.26300000000001</v>
      </c>
      <c r="J160" s="329">
        <v>164.54599999999999</v>
      </c>
      <c r="K160" s="329">
        <v>172.923</v>
      </c>
      <c r="L160" s="329">
        <v>176.35300000000001</v>
      </c>
      <c r="M160" s="329">
        <v>171.54599999999999</v>
      </c>
      <c r="N160" s="329">
        <v>175.685</v>
      </c>
      <c r="O160" s="329">
        <v>176.69300000000001</v>
      </c>
      <c r="P160" s="329">
        <v>173.476</v>
      </c>
      <c r="Q160" s="329">
        <v>167.95</v>
      </c>
      <c r="R160" s="329">
        <v>170.56</v>
      </c>
      <c r="S160" s="329">
        <v>172.01900000000001</v>
      </c>
      <c r="T160" s="329">
        <v>168.684</v>
      </c>
      <c r="U160" s="329">
        <v>169.71100000000001</v>
      </c>
      <c r="V160" s="329">
        <v>171.78200000000001</v>
      </c>
      <c r="W160" s="329">
        <v>172.09100000000001</v>
      </c>
      <c r="X160" s="329">
        <v>178.27600000000001</v>
      </c>
      <c r="Y160" s="329">
        <v>182.66399999999999</v>
      </c>
      <c r="Z160" s="329">
        <v>189.68600000000001</v>
      </c>
      <c r="AA160" s="329">
        <v>189.29499999999999</v>
      </c>
      <c r="AB160" s="329">
        <v>199.15100000000001</v>
      </c>
      <c r="AC160" s="329">
        <v>196.93199999999999</v>
      </c>
      <c r="AD160" s="329">
        <v>201.018</v>
      </c>
      <c r="AE160" s="329">
        <v>201.84899999999999</v>
      </c>
      <c r="AF160" s="329">
        <v>203.18</v>
      </c>
      <c r="AG160" s="329">
        <v>206.77799999999999</v>
      </c>
      <c r="AH160" s="329">
        <v>211.012</v>
      </c>
      <c r="AI160" s="329">
        <v>218.81100000000001</v>
      </c>
      <c r="AJ160" s="329">
        <v>233.958</v>
      </c>
      <c r="AK160" s="329">
        <v>237.614</v>
      </c>
      <c r="AL160" s="329">
        <v>236.23400000000001</v>
      </c>
      <c r="AM160" s="329">
        <v>245.85599999999999</v>
      </c>
      <c r="AN160" s="329">
        <v>252.09200000000001</v>
      </c>
      <c r="AO160" s="329">
        <v>268.12400000000002</v>
      </c>
      <c r="AP160" s="329">
        <v>269.06400000000002</v>
      </c>
    </row>
    <row r="161" spans="1:88" x14ac:dyDescent="0.2">
      <c r="A161" s="339" t="s">
        <v>170</v>
      </c>
      <c r="B161" s="329">
        <v>141.15</v>
      </c>
      <c r="C161" s="329">
        <v>144.75800000000001</v>
      </c>
      <c r="D161" s="329">
        <v>148.333</v>
      </c>
      <c r="E161" s="329">
        <v>149.89099999999999</v>
      </c>
      <c r="F161" s="329">
        <v>155.05199999999999</v>
      </c>
      <c r="G161" s="329">
        <v>158.947</v>
      </c>
      <c r="H161" s="329">
        <v>161.82900000000001</v>
      </c>
      <c r="I161" s="329">
        <v>163.48400000000001</v>
      </c>
      <c r="J161" s="329">
        <v>170.774</v>
      </c>
      <c r="K161" s="329">
        <v>176.72300000000001</v>
      </c>
      <c r="L161" s="329">
        <v>180.93299999999999</v>
      </c>
      <c r="M161" s="329">
        <v>184.363</v>
      </c>
      <c r="N161" s="329">
        <v>191.85900000000001</v>
      </c>
      <c r="O161" s="329">
        <v>198.06200000000001</v>
      </c>
      <c r="P161" s="329">
        <v>200.45400000000001</v>
      </c>
      <c r="Q161" s="329">
        <v>206.68899999999999</v>
      </c>
      <c r="R161" s="329">
        <v>209.452</v>
      </c>
      <c r="S161" s="329">
        <v>216.023</v>
      </c>
      <c r="T161" s="329">
        <v>219.96</v>
      </c>
      <c r="U161" s="329">
        <v>225.548</v>
      </c>
      <c r="V161" s="329">
        <v>237.149</v>
      </c>
      <c r="W161" s="329">
        <v>245.96</v>
      </c>
      <c r="X161" s="329">
        <v>251.52</v>
      </c>
      <c r="Y161" s="329">
        <v>258.28800000000001</v>
      </c>
      <c r="Z161" s="329">
        <v>273.226</v>
      </c>
      <c r="AA161" s="329">
        <v>283.48</v>
      </c>
      <c r="AB161" s="329">
        <v>288.05099999999999</v>
      </c>
      <c r="AC161" s="329">
        <v>294.47800000000001</v>
      </c>
      <c r="AD161" s="329">
        <v>307.01100000000002</v>
      </c>
      <c r="AE161" s="329">
        <v>318.77100000000002</v>
      </c>
      <c r="AF161" s="329">
        <v>326.49599999999998</v>
      </c>
      <c r="AG161" s="329">
        <v>336.84300000000002</v>
      </c>
      <c r="AH161" s="329">
        <v>354.22399999999999</v>
      </c>
      <c r="AI161" s="329">
        <v>367.03100000000001</v>
      </c>
      <c r="AJ161" s="329">
        <v>382.072</v>
      </c>
      <c r="AK161" s="329">
        <v>396.60199999999998</v>
      </c>
      <c r="AL161" s="329">
        <v>420.07</v>
      </c>
      <c r="AM161" s="329">
        <v>441.154</v>
      </c>
      <c r="AN161" s="329">
        <v>457.55200000000002</v>
      </c>
      <c r="AO161" s="329">
        <v>479.09</v>
      </c>
      <c r="AP161" s="329">
        <v>501.86799999999999</v>
      </c>
    </row>
    <row r="162" spans="1:88" x14ac:dyDescent="0.2">
      <c r="A162" s="339" t="s">
        <v>171</v>
      </c>
      <c r="B162" s="329">
        <v>79.257000000000005</v>
      </c>
      <c r="C162" s="329">
        <v>85.760999999999996</v>
      </c>
      <c r="D162" s="329">
        <v>75.453000000000003</v>
      </c>
      <c r="E162" s="329">
        <v>70.975999999999999</v>
      </c>
      <c r="F162" s="329">
        <v>62.527000000000001</v>
      </c>
      <c r="G162" s="329">
        <v>64.414000000000001</v>
      </c>
      <c r="H162" s="329">
        <v>61.784999999999997</v>
      </c>
      <c r="I162" s="329">
        <v>58.220999999999997</v>
      </c>
      <c r="J162" s="329">
        <v>55.396000000000001</v>
      </c>
      <c r="K162" s="329">
        <v>52.606000000000002</v>
      </c>
      <c r="L162" s="329">
        <v>51.026000000000003</v>
      </c>
      <c r="M162" s="329">
        <v>47.436</v>
      </c>
      <c r="N162" s="329">
        <v>45.582999999999998</v>
      </c>
      <c r="O162" s="329">
        <v>51.668999999999997</v>
      </c>
      <c r="P162" s="329">
        <v>52.914000000000001</v>
      </c>
      <c r="Q162" s="329">
        <v>55.07</v>
      </c>
      <c r="R162" s="329">
        <v>56.402000000000001</v>
      </c>
      <c r="S162" s="329">
        <v>56.17</v>
      </c>
      <c r="T162" s="329">
        <v>62.064</v>
      </c>
      <c r="U162" s="329">
        <v>63.686</v>
      </c>
      <c r="V162" s="329">
        <v>60.448999999999998</v>
      </c>
      <c r="W162" s="329">
        <v>59.417000000000002</v>
      </c>
      <c r="X162" s="329">
        <v>58.875999999999998</v>
      </c>
      <c r="Y162" s="329">
        <v>56.893999999999998</v>
      </c>
      <c r="Z162" s="329">
        <v>54.728999999999999</v>
      </c>
      <c r="AA162" s="329">
        <v>52.927</v>
      </c>
      <c r="AB162" s="329">
        <v>53.331000000000003</v>
      </c>
      <c r="AC162" s="329">
        <v>50.188000000000002</v>
      </c>
      <c r="AD162" s="329">
        <v>48.073</v>
      </c>
      <c r="AE162" s="329">
        <v>45.418999999999997</v>
      </c>
      <c r="AF162" s="329">
        <v>46.283999999999999</v>
      </c>
      <c r="AG162" s="329">
        <v>44.902000000000001</v>
      </c>
      <c r="AH162" s="329">
        <v>43.975000000000001</v>
      </c>
      <c r="AI162" s="329">
        <v>50.273000000000003</v>
      </c>
      <c r="AJ162" s="329">
        <v>48.314</v>
      </c>
      <c r="AK162" s="329">
        <v>46.881999999999998</v>
      </c>
      <c r="AL162" s="329">
        <v>45.241999999999997</v>
      </c>
      <c r="AM162" s="329">
        <v>48.192999999999998</v>
      </c>
      <c r="AN162" s="329">
        <v>47.173999999999999</v>
      </c>
      <c r="AO162" s="329">
        <v>45.573999999999998</v>
      </c>
      <c r="AP162" s="329">
        <v>50.024999999999999</v>
      </c>
    </row>
    <row r="163" spans="1:88" x14ac:dyDescent="0.2">
      <c r="A163" s="339" t="s">
        <v>230</v>
      </c>
      <c r="B163" s="329">
        <v>-50.167999999999999</v>
      </c>
      <c r="C163" s="329">
        <v>-47.695</v>
      </c>
      <c r="D163" s="329">
        <v>-46.518999999999998</v>
      </c>
      <c r="E163" s="329">
        <v>-37.715000000000003</v>
      </c>
      <c r="F163" s="329">
        <v>-37.369</v>
      </c>
      <c r="G163" s="329">
        <v>-36.154000000000003</v>
      </c>
      <c r="H163" s="329">
        <v>-30.059000000000001</v>
      </c>
      <c r="I163" s="329">
        <v>-23.382000000000001</v>
      </c>
      <c r="J163" s="329">
        <v>-22.321000000000002</v>
      </c>
      <c r="K163" s="329">
        <v>-24.256</v>
      </c>
      <c r="L163" s="329">
        <v>-23.506</v>
      </c>
      <c r="M163" s="329">
        <v>-20.855</v>
      </c>
      <c r="N163" s="329">
        <v>-20.742999999999999</v>
      </c>
      <c r="O163" s="329">
        <v>-20.007000000000001</v>
      </c>
      <c r="P163" s="329">
        <v>-15.105</v>
      </c>
      <c r="Q163" s="329">
        <v>-16.861999999999998</v>
      </c>
      <c r="R163" s="329">
        <v>-17.359000000000002</v>
      </c>
      <c r="S163" s="329">
        <v>-18.257999999999999</v>
      </c>
      <c r="T163" s="329">
        <v>-19.995000000000001</v>
      </c>
      <c r="U163" s="329">
        <v>-19.381</v>
      </c>
      <c r="V163" s="329">
        <v>-16.956</v>
      </c>
      <c r="W163" s="329">
        <v>-17.431999999999999</v>
      </c>
      <c r="X163" s="329">
        <v>-17.527999999999999</v>
      </c>
      <c r="Y163" s="329">
        <v>-16.997</v>
      </c>
      <c r="Z163" s="329">
        <v>-16.547999999999998</v>
      </c>
      <c r="AA163" s="329">
        <v>-17.774999999999999</v>
      </c>
      <c r="AB163" s="329">
        <v>-17.295000000000002</v>
      </c>
      <c r="AC163" s="329">
        <v>-17.132999999999999</v>
      </c>
      <c r="AD163" s="329">
        <v>-16.727</v>
      </c>
      <c r="AE163" s="329">
        <v>-17.744</v>
      </c>
      <c r="AF163" s="329">
        <v>-19</v>
      </c>
      <c r="AG163" s="329">
        <v>-20.294</v>
      </c>
      <c r="AH163" s="329">
        <v>-17.713000000000001</v>
      </c>
      <c r="AI163" s="329">
        <v>-18.936</v>
      </c>
      <c r="AJ163" s="329">
        <v>-19.765000000000001</v>
      </c>
      <c r="AK163" s="329">
        <v>-20.2</v>
      </c>
      <c r="AL163" s="329">
        <v>-18.783000000000001</v>
      </c>
      <c r="AM163" s="329">
        <v>-19.818000000000001</v>
      </c>
      <c r="AN163" s="329">
        <v>-20.824999999999999</v>
      </c>
      <c r="AO163" s="329">
        <v>-21.238</v>
      </c>
      <c r="AP163" s="329">
        <v>-20.221</v>
      </c>
    </row>
    <row r="164" spans="1:88" x14ac:dyDescent="0.2">
      <c r="A164" s="20" t="s">
        <v>182</v>
      </c>
      <c r="B164" s="328">
        <v>100.339</v>
      </c>
      <c r="C164" s="328">
        <v>102.52200000000001</v>
      </c>
      <c r="D164" s="328">
        <v>100.804</v>
      </c>
      <c r="E164" s="328">
        <v>99.688000000000002</v>
      </c>
      <c r="F164" s="328">
        <v>94.480999999999995</v>
      </c>
      <c r="G164" s="328">
        <v>106.908</v>
      </c>
      <c r="H164" s="328">
        <v>116.61199999999999</v>
      </c>
      <c r="I164" s="328">
        <v>116.99</v>
      </c>
      <c r="J164" s="328">
        <v>129.97900000000001</v>
      </c>
      <c r="K164" s="328">
        <v>118.601</v>
      </c>
      <c r="L164" s="328">
        <v>107.316</v>
      </c>
      <c r="M164" s="328">
        <v>134.07599999999999</v>
      </c>
      <c r="N164" s="328">
        <v>150.559</v>
      </c>
      <c r="O164" s="328">
        <v>145.91399999999999</v>
      </c>
      <c r="P164" s="328">
        <v>148.10400000000001</v>
      </c>
      <c r="Q164" s="328">
        <v>175.62</v>
      </c>
      <c r="R164" s="328">
        <v>175.48699999999999</v>
      </c>
      <c r="S164" s="328">
        <v>174.29599999999999</v>
      </c>
      <c r="T164" s="328">
        <v>176.31</v>
      </c>
      <c r="U164" s="328">
        <v>187.70699999999999</v>
      </c>
      <c r="V164" s="328">
        <v>180.03299999999999</v>
      </c>
      <c r="W164" s="328">
        <v>191.755</v>
      </c>
      <c r="X164" s="328">
        <v>161.97399999999999</v>
      </c>
      <c r="Y164" s="328">
        <v>230.28700000000001</v>
      </c>
      <c r="Z164" s="328">
        <v>228.97399999999999</v>
      </c>
      <c r="AA164" s="328">
        <v>220.25899999999999</v>
      </c>
      <c r="AB164" s="328">
        <v>225.22499999999999</v>
      </c>
      <c r="AC164" s="328">
        <v>239.80799999999999</v>
      </c>
      <c r="AD164" s="328">
        <v>203.04300000000001</v>
      </c>
      <c r="AE164" s="328">
        <v>204.77500000000001</v>
      </c>
      <c r="AF164" s="328">
        <v>212.86099999999999</v>
      </c>
      <c r="AG164" s="328">
        <v>211.13800000000001</v>
      </c>
      <c r="AH164" s="328">
        <v>211.58699999999999</v>
      </c>
      <c r="AI164" s="328">
        <v>199.441</v>
      </c>
      <c r="AJ164" s="328">
        <v>193.29300000000001</v>
      </c>
      <c r="AK164" s="328">
        <v>187.613</v>
      </c>
      <c r="AL164" s="328">
        <v>188.02500000000001</v>
      </c>
      <c r="AM164" s="328">
        <v>189.33500000000001</v>
      </c>
      <c r="AN164" s="328">
        <v>202.81</v>
      </c>
      <c r="AO164" s="328">
        <v>203.14400000000001</v>
      </c>
      <c r="AP164" s="328">
        <v>205.86600000000001</v>
      </c>
      <c r="BG164" s="260"/>
      <c r="CJ164" s="260"/>
    </row>
    <row r="165" spans="1:88" x14ac:dyDescent="0.2">
      <c r="A165" s="339" t="s">
        <v>181</v>
      </c>
      <c r="B165" s="329">
        <v>0</v>
      </c>
      <c r="C165" s="329">
        <v>0</v>
      </c>
      <c r="D165" s="329">
        <v>0</v>
      </c>
      <c r="E165" s="329">
        <v>0</v>
      </c>
      <c r="F165" s="329">
        <v>0</v>
      </c>
      <c r="G165" s="329">
        <v>0</v>
      </c>
      <c r="H165" s="329">
        <v>0</v>
      </c>
      <c r="I165" s="329">
        <v>0</v>
      </c>
      <c r="J165" s="329">
        <v>0</v>
      </c>
      <c r="K165" s="329">
        <v>0</v>
      </c>
      <c r="L165" s="329">
        <v>0</v>
      </c>
      <c r="M165" s="329">
        <v>0</v>
      </c>
      <c r="N165" s="329">
        <v>0</v>
      </c>
      <c r="O165" s="329">
        <v>0</v>
      </c>
      <c r="P165" s="329">
        <v>0</v>
      </c>
      <c r="Q165" s="329">
        <v>0</v>
      </c>
      <c r="R165" s="329">
        <v>0</v>
      </c>
      <c r="S165" s="329">
        <v>0</v>
      </c>
      <c r="T165" s="329">
        <v>0</v>
      </c>
      <c r="U165" s="329">
        <v>0</v>
      </c>
      <c r="V165" s="329">
        <v>0</v>
      </c>
      <c r="W165" s="329">
        <v>0</v>
      </c>
      <c r="X165" s="329">
        <v>0</v>
      </c>
      <c r="Y165" s="329">
        <v>0</v>
      </c>
      <c r="Z165" s="329">
        <v>0</v>
      </c>
      <c r="AA165" s="329">
        <v>0</v>
      </c>
      <c r="AB165" s="329">
        <v>0</v>
      </c>
      <c r="AC165" s="329">
        <v>0</v>
      </c>
      <c r="AD165" s="329">
        <v>0</v>
      </c>
      <c r="AE165" s="329">
        <v>0</v>
      </c>
      <c r="AF165" s="329">
        <v>0</v>
      </c>
      <c r="AG165" s="329">
        <v>0</v>
      </c>
      <c r="AH165" s="329">
        <v>0</v>
      </c>
      <c r="AI165" s="329">
        <v>0</v>
      </c>
      <c r="AJ165" s="329">
        <v>0</v>
      </c>
      <c r="AK165" s="329">
        <v>0</v>
      </c>
      <c r="AL165" s="329">
        <v>0</v>
      </c>
      <c r="AM165" s="329">
        <v>0</v>
      </c>
      <c r="AN165" s="329">
        <v>0</v>
      </c>
      <c r="AO165" s="329">
        <v>0</v>
      </c>
      <c r="AP165" s="329">
        <v>0</v>
      </c>
      <c r="BG165" s="260"/>
      <c r="CJ165" s="260"/>
    </row>
    <row r="166" spans="1:88" x14ac:dyDescent="0.2">
      <c r="A166" s="339" t="s">
        <v>180</v>
      </c>
      <c r="B166" s="329">
        <v>100.339</v>
      </c>
      <c r="C166" s="329">
        <v>102.52200000000001</v>
      </c>
      <c r="D166" s="329">
        <v>100.804</v>
      </c>
      <c r="E166" s="329">
        <v>99.688000000000002</v>
      </c>
      <c r="F166" s="329">
        <v>94.480999999999995</v>
      </c>
      <c r="G166" s="329">
        <v>106.908</v>
      </c>
      <c r="H166" s="329">
        <v>116.61199999999999</v>
      </c>
      <c r="I166" s="329">
        <v>116.99</v>
      </c>
      <c r="J166" s="329">
        <v>129.97900000000001</v>
      </c>
      <c r="K166" s="329">
        <v>118.601</v>
      </c>
      <c r="L166" s="329">
        <v>107.316</v>
      </c>
      <c r="M166" s="329">
        <v>134.07599999999999</v>
      </c>
      <c r="N166" s="329">
        <v>150.559</v>
      </c>
      <c r="O166" s="329">
        <v>145.91399999999999</v>
      </c>
      <c r="P166" s="329">
        <v>148.10400000000001</v>
      </c>
      <c r="Q166" s="329">
        <v>175.62</v>
      </c>
      <c r="R166" s="329">
        <v>175.48699999999999</v>
      </c>
      <c r="S166" s="329">
        <v>174.29599999999999</v>
      </c>
      <c r="T166" s="329">
        <v>176.31</v>
      </c>
      <c r="U166" s="329">
        <v>187.70699999999999</v>
      </c>
      <c r="V166" s="329">
        <v>180.03299999999999</v>
      </c>
      <c r="W166" s="329">
        <v>191.755</v>
      </c>
      <c r="X166" s="329">
        <v>161.97399999999999</v>
      </c>
      <c r="Y166" s="329">
        <v>230.28700000000001</v>
      </c>
      <c r="Z166" s="329">
        <v>228.97399999999999</v>
      </c>
      <c r="AA166" s="329">
        <v>220.25899999999999</v>
      </c>
      <c r="AB166" s="329">
        <v>225.22499999999999</v>
      </c>
      <c r="AC166" s="329">
        <v>239.80799999999999</v>
      </c>
      <c r="AD166" s="329">
        <v>203.04300000000001</v>
      </c>
      <c r="AE166" s="329">
        <v>204.77500000000001</v>
      </c>
      <c r="AF166" s="329">
        <v>212.86099999999999</v>
      </c>
      <c r="AG166" s="329">
        <v>211.13800000000001</v>
      </c>
      <c r="AH166" s="329">
        <v>211.58699999999999</v>
      </c>
      <c r="AI166" s="329">
        <v>199.441</v>
      </c>
      <c r="AJ166" s="329">
        <v>193.29300000000001</v>
      </c>
      <c r="AK166" s="329">
        <v>187.613</v>
      </c>
      <c r="AL166" s="329">
        <v>188.02500000000001</v>
      </c>
      <c r="AM166" s="329">
        <v>189.33500000000001</v>
      </c>
      <c r="AN166" s="329">
        <v>202.81</v>
      </c>
      <c r="AO166" s="329">
        <v>203.14400000000001</v>
      </c>
      <c r="AP166" s="329">
        <v>205.86600000000001</v>
      </c>
      <c r="BG166" s="260"/>
      <c r="CJ166" s="260"/>
    </row>
    <row r="167" spans="1:88" x14ac:dyDescent="0.2">
      <c r="A167" s="264" t="s">
        <v>351</v>
      </c>
      <c r="B167" s="329">
        <v>0</v>
      </c>
      <c r="C167" s="329">
        <v>0</v>
      </c>
      <c r="D167" s="329">
        <v>0</v>
      </c>
      <c r="E167" s="329">
        <v>0</v>
      </c>
      <c r="F167" s="329">
        <v>0</v>
      </c>
      <c r="G167" s="329">
        <v>0</v>
      </c>
      <c r="H167" s="329">
        <v>0</v>
      </c>
      <c r="I167" s="329">
        <v>0</v>
      </c>
      <c r="J167" s="329">
        <v>0</v>
      </c>
      <c r="K167" s="329">
        <v>0</v>
      </c>
      <c r="L167" s="329">
        <v>0</v>
      </c>
      <c r="M167" s="329">
        <v>0</v>
      </c>
      <c r="N167" s="329">
        <v>0</v>
      </c>
      <c r="O167" s="329">
        <v>0</v>
      </c>
      <c r="P167" s="329">
        <v>0</v>
      </c>
      <c r="Q167" s="329">
        <v>0</v>
      </c>
      <c r="R167" s="329">
        <v>0</v>
      </c>
      <c r="S167" s="329">
        <v>0</v>
      </c>
      <c r="T167" s="329">
        <v>0</v>
      </c>
      <c r="U167" s="329">
        <v>0</v>
      </c>
      <c r="V167" s="329">
        <v>0</v>
      </c>
      <c r="W167" s="329">
        <v>0</v>
      </c>
      <c r="X167" s="329">
        <v>0</v>
      </c>
      <c r="Y167" s="329">
        <v>0</v>
      </c>
      <c r="Z167" s="329">
        <v>0</v>
      </c>
      <c r="AA167" s="329">
        <v>0</v>
      </c>
      <c r="AB167" s="329">
        <v>0</v>
      </c>
      <c r="AC167" s="329">
        <v>0</v>
      </c>
      <c r="AD167" s="329">
        <v>0</v>
      </c>
      <c r="AE167" s="329">
        <v>0</v>
      </c>
      <c r="AF167" s="329">
        <v>0</v>
      </c>
      <c r="AG167" s="329">
        <v>0</v>
      </c>
      <c r="AH167" s="329">
        <v>0</v>
      </c>
      <c r="AI167" s="329">
        <v>0</v>
      </c>
      <c r="AJ167" s="329">
        <v>0</v>
      </c>
      <c r="AK167" s="329">
        <v>0</v>
      </c>
      <c r="AL167" s="329">
        <v>0</v>
      </c>
      <c r="AM167" s="329">
        <v>0</v>
      </c>
      <c r="AN167" s="329">
        <v>0</v>
      </c>
      <c r="AO167" s="329">
        <v>0</v>
      </c>
      <c r="AP167" s="329">
        <v>0</v>
      </c>
    </row>
    <row r="168" spans="1:88" x14ac:dyDescent="0.2">
      <c r="A168" s="20" t="s">
        <v>331</v>
      </c>
      <c r="B168" s="328">
        <v>16.344000000000001</v>
      </c>
      <c r="C168" s="328">
        <v>16.257999999999999</v>
      </c>
      <c r="D168" s="328">
        <v>16.074999999999999</v>
      </c>
      <c r="E168" s="328">
        <v>15.804</v>
      </c>
      <c r="F168" s="328">
        <v>15.577999999999999</v>
      </c>
      <c r="G168" s="328">
        <v>15.510999999999999</v>
      </c>
      <c r="H168" s="328">
        <v>15.159000000000001</v>
      </c>
      <c r="I168" s="328">
        <v>14.975</v>
      </c>
      <c r="J168" s="328">
        <v>15.108000000000001</v>
      </c>
      <c r="K168" s="328">
        <v>15.015000000000001</v>
      </c>
      <c r="L168" s="328">
        <v>14.635999999999999</v>
      </c>
      <c r="M168" s="328">
        <v>15.566000000000001</v>
      </c>
      <c r="N168" s="328">
        <v>15.664</v>
      </c>
      <c r="O168" s="328">
        <v>15.691000000000001</v>
      </c>
      <c r="P168" s="328">
        <v>15.994</v>
      </c>
      <c r="Q168" s="328">
        <v>15.824999999999999</v>
      </c>
      <c r="R168" s="328">
        <v>16.141999999999999</v>
      </c>
      <c r="S168" s="328">
        <v>15.384</v>
      </c>
      <c r="T168" s="328">
        <v>15.282999999999999</v>
      </c>
      <c r="U168" s="328">
        <v>15.241</v>
      </c>
      <c r="V168" s="328">
        <v>15.096</v>
      </c>
      <c r="W168" s="328">
        <v>14.97</v>
      </c>
      <c r="X168" s="328">
        <v>15.29</v>
      </c>
      <c r="Y168" s="328">
        <v>15.081</v>
      </c>
      <c r="Z168" s="328">
        <v>14.928000000000001</v>
      </c>
      <c r="AA168" s="328">
        <v>14.756</v>
      </c>
      <c r="AB168" s="328">
        <v>16.692</v>
      </c>
      <c r="AC168" s="328">
        <v>16.579999999999998</v>
      </c>
      <c r="AD168" s="328">
        <v>16.544</v>
      </c>
      <c r="AE168" s="328">
        <v>17.199000000000002</v>
      </c>
      <c r="AF168" s="328">
        <v>18.625</v>
      </c>
      <c r="AG168" s="328">
        <v>18.600000000000001</v>
      </c>
      <c r="AH168" s="328">
        <v>18.504000000000001</v>
      </c>
      <c r="AI168" s="328">
        <v>18.16</v>
      </c>
      <c r="AJ168" s="328">
        <v>19.724</v>
      </c>
      <c r="AK168" s="328">
        <v>19.675000000000001</v>
      </c>
      <c r="AL168" s="328">
        <v>19.271000000000001</v>
      </c>
      <c r="AM168" s="328">
        <v>19.059999999999999</v>
      </c>
      <c r="AN168" s="328">
        <v>24.047999999999998</v>
      </c>
      <c r="AO168" s="328">
        <v>26.295000000000002</v>
      </c>
      <c r="AP168" s="328">
        <v>25.852</v>
      </c>
    </row>
    <row r="169" spans="1:88" x14ac:dyDescent="0.2">
      <c r="A169" s="20" t="s">
        <v>229</v>
      </c>
      <c r="B169" s="328">
        <v>0.56499999999999995</v>
      </c>
      <c r="C169" s="328">
        <v>0.56499999999999995</v>
      </c>
      <c r="D169" s="328">
        <v>1.024</v>
      </c>
      <c r="E169" s="328">
        <v>0.56499999999999995</v>
      </c>
      <c r="F169" s="328">
        <v>0.625</v>
      </c>
      <c r="G169" s="328">
        <v>0.58399999999999996</v>
      </c>
      <c r="H169" s="328">
        <v>0.57499999999999996</v>
      </c>
      <c r="I169" s="328">
        <v>0.59699999999999998</v>
      </c>
      <c r="J169" s="328">
        <v>0.59699999999999998</v>
      </c>
      <c r="K169" s="328">
        <v>0.58199999999999996</v>
      </c>
      <c r="L169" s="328">
        <v>0.58199999999999996</v>
      </c>
      <c r="M169" s="328">
        <v>0.60399999999999998</v>
      </c>
      <c r="N169" s="328">
        <v>0.60399999999999998</v>
      </c>
      <c r="O169" s="328">
        <v>0.46200000000000002</v>
      </c>
      <c r="P169" s="328">
        <v>0.219</v>
      </c>
      <c r="Q169" s="328">
        <v>0.219</v>
      </c>
      <c r="R169" s="328">
        <v>0.219</v>
      </c>
      <c r="S169" s="328">
        <v>0.156</v>
      </c>
      <c r="T169" s="328">
        <v>0.185</v>
      </c>
      <c r="U169" s="328">
        <v>0.16800000000000001</v>
      </c>
      <c r="V169" s="328">
        <v>0.16800000000000001</v>
      </c>
      <c r="W169" s="328">
        <v>0.16500000000000001</v>
      </c>
      <c r="X169" s="328">
        <v>0.16500000000000001</v>
      </c>
      <c r="Y169" s="328">
        <v>0.16500000000000001</v>
      </c>
      <c r="Z169" s="328">
        <v>0.16500000000000001</v>
      </c>
      <c r="AA169" s="328">
        <v>0.17699999999999999</v>
      </c>
      <c r="AB169" s="328">
        <v>0.17699999999999999</v>
      </c>
      <c r="AC169" s="328">
        <v>0.17699999999999999</v>
      </c>
      <c r="AD169" s="328">
        <v>0.17699999999999999</v>
      </c>
      <c r="AE169" s="328">
        <v>0.17699999999999999</v>
      </c>
      <c r="AF169" s="328">
        <v>0.17699999999999999</v>
      </c>
      <c r="AG169" s="328">
        <v>0.17699999999999999</v>
      </c>
      <c r="AH169" s="328">
        <v>9.6000000000000002E-2</v>
      </c>
      <c r="AI169" s="328">
        <v>9.6000000000000002E-2</v>
      </c>
      <c r="AJ169" s="328">
        <v>0.09</v>
      </c>
      <c r="AK169" s="328">
        <v>0.09</v>
      </c>
      <c r="AL169" s="328">
        <v>0.09</v>
      </c>
      <c r="AM169" s="328">
        <v>0.09</v>
      </c>
      <c r="AN169" s="328">
        <v>0.09</v>
      </c>
      <c r="AO169" s="328">
        <v>0.09</v>
      </c>
      <c r="AP169" s="328">
        <v>0.09</v>
      </c>
    </row>
    <row r="170" spans="1:88" x14ac:dyDescent="0.2">
      <c r="A170" s="205" t="s">
        <v>350</v>
      </c>
      <c r="B170" s="329">
        <v>0.54500000000000004</v>
      </c>
      <c r="C170" s="329">
        <v>0.50800000000000001</v>
      </c>
      <c r="D170" s="329">
        <v>0.499</v>
      </c>
      <c r="E170" s="329">
        <v>0.71799999999999997</v>
      </c>
      <c r="F170" s="329">
        <v>0.80500000000000005</v>
      </c>
      <c r="G170" s="329">
        <v>0.95599999999999996</v>
      </c>
      <c r="H170" s="329">
        <v>0.91</v>
      </c>
      <c r="I170" s="329">
        <v>0.86199999999999999</v>
      </c>
      <c r="J170" s="329">
        <v>0.81599999999999995</v>
      </c>
      <c r="K170" s="329">
        <v>0.99199999999999999</v>
      </c>
      <c r="L170" s="329">
        <v>1.006</v>
      </c>
      <c r="M170" s="329">
        <v>0.81799999999999995</v>
      </c>
      <c r="N170" s="329">
        <v>0.74</v>
      </c>
      <c r="O170" s="329">
        <v>0.78500000000000003</v>
      </c>
      <c r="P170" s="329">
        <v>0.80900000000000005</v>
      </c>
      <c r="Q170" s="329">
        <v>0.73499999999999999</v>
      </c>
      <c r="R170" s="329">
        <v>0.79600000000000004</v>
      </c>
      <c r="S170" s="329">
        <v>1.331</v>
      </c>
      <c r="T170" s="329">
        <v>1.3720000000000001</v>
      </c>
      <c r="U170" s="329">
        <v>1.3069999999999999</v>
      </c>
      <c r="V170" s="329">
        <v>1.2789999999999999</v>
      </c>
      <c r="W170" s="329">
        <v>1.2130000000000001</v>
      </c>
      <c r="X170" s="329">
        <v>1.6830000000000001</v>
      </c>
      <c r="Y170" s="329">
        <v>1.552</v>
      </c>
      <c r="Z170" s="329">
        <v>1.032</v>
      </c>
      <c r="AA170" s="329">
        <v>0.99199999999999999</v>
      </c>
      <c r="AB170" s="329">
        <v>1.2929999999999999</v>
      </c>
      <c r="AC170" s="329">
        <v>1.385</v>
      </c>
      <c r="AD170" s="329">
        <v>1.3220000000000001</v>
      </c>
      <c r="AE170" s="329">
        <v>1.25</v>
      </c>
      <c r="AF170" s="329">
        <v>1.401</v>
      </c>
      <c r="AG170" s="329">
        <v>1.367</v>
      </c>
      <c r="AH170" s="329">
        <v>1.274</v>
      </c>
      <c r="AI170" s="329">
        <v>1.18</v>
      </c>
      <c r="AJ170" s="329">
        <v>1.411</v>
      </c>
      <c r="AK170" s="329">
        <v>1.375</v>
      </c>
      <c r="AL170" s="329">
        <v>1.3220000000000001</v>
      </c>
      <c r="AM170" s="329">
        <v>1.2929999999999999</v>
      </c>
      <c r="AN170" s="329">
        <v>1.6859999999999999</v>
      </c>
      <c r="AO170" s="329">
        <v>1.6579999999999999</v>
      </c>
      <c r="AP170" s="329">
        <v>1.681</v>
      </c>
    </row>
    <row r="171" spans="1:88" x14ac:dyDescent="0.2">
      <c r="A171" s="20" t="s">
        <v>175</v>
      </c>
      <c r="B171" s="328">
        <v>3.835</v>
      </c>
      <c r="C171" s="328">
        <v>3.2770000000000001</v>
      </c>
      <c r="D171" s="328">
        <v>2.7949999999999999</v>
      </c>
      <c r="E171" s="328">
        <v>3.4590000000000001</v>
      </c>
      <c r="F171" s="328">
        <v>2.976</v>
      </c>
      <c r="G171" s="328">
        <v>3.0680000000000001</v>
      </c>
      <c r="H171" s="328">
        <v>2.637</v>
      </c>
      <c r="I171" s="328">
        <v>3.1120000000000001</v>
      </c>
      <c r="J171" s="328">
        <v>2.8540000000000001</v>
      </c>
      <c r="K171" s="328">
        <v>5.0090000000000003</v>
      </c>
      <c r="L171" s="328">
        <v>2.8450000000000002</v>
      </c>
      <c r="M171" s="328">
        <v>3.641</v>
      </c>
      <c r="N171" s="328">
        <v>3.875</v>
      </c>
      <c r="O171" s="328">
        <v>3.3149999999999999</v>
      </c>
      <c r="P171" s="328">
        <v>3.036</v>
      </c>
      <c r="Q171" s="328">
        <v>2.81</v>
      </c>
      <c r="R171" s="328">
        <v>3.1989999999999998</v>
      </c>
      <c r="S171" s="328">
        <v>3.1560000000000001</v>
      </c>
      <c r="T171" s="328">
        <v>3.57</v>
      </c>
      <c r="U171" s="328">
        <v>3.2759999999999998</v>
      </c>
      <c r="V171" s="328">
        <v>2.794</v>
      </c>
      <c r="W171" s="328">
        <v>2.3079999999999998</v>
      </c>
      <c r="X171" s="328">
        <v>2.8940000000000001</v>
      </c>
      <c r="Y171" s="328">
        <v>2.6429999999999998</v>
      </c>
      <c r="Z171" s="328">
        <v>3.7450000000000001</v>
      </c>
      <c r="AA171" s="328">
        <v>4.5640000000000001</v>
      </c>
      <c r="AB171" s="328">
        <v>5.04</v>
      </c>
      <c r="AC171" s="328">
        <v>4.4400000000000004</v>
      </c>
      <c r="AD171" s="328">
        <v>5.3220000000000001</v>
      </c>
      <c r="AE171" s="328">
        <v>5.4180000000000001</v>
      </c>
      <c r="AF171" s="328">
        <v>4.9749999999999996</v>
      </c>
      <c r="AG171" s="328">
        <v>6.5759999999999996</v>
      </c>
      <c r="AH171" s="328">
        <v>7.6079999999999997</v>
      </c>
      <c r="AI171" s="328">
        <v>6.5570000000000004</v>
      </c>
      <c r="AJ171" s="328">
        <v>5.7729999999999997</v>
      </c>
      <c r="AK171" s="328">
        <v>7.13</v>
      </c>
      <c r="AL171" s="328">
        <v>6.8739999999999997</v>
      </c>
      <c r="AM171" s="328">
        <v>5.6040000000000001</v>
      </c>
      <c r="AN171" s="328">
        <v>6.1020000000000003</v>
      </c>
      <c r="AO171" s="328">
        <v>6.2469999999999999</v>
      </c>
      <c r="AP171" s="328">
        <v>7.1929999999999996</v>
      </c>
    </row>
    <row r="172" spans="1:88" x14ac:dyDescent="0.2">
      <c r="A172" s="193" t="s">
        <v>174</v>
      </c>
      <c r="B172" s="330">
        <v>607.49400000000003</v>
      </c>
      <c r="C172" s="330">
        <v>638.19500000000005</v>
      </c>
      <c r="D172" s="330">
        <v>634.50099999999998</v>
      </c>
      <c r="E172" s="330">
        <v>644.36199999999997</v>
      </c>
      <c r="F172" s="330">
        <v>644.71900000000005</v>
      </c>
      <c r="G172" s="330">
        <v>674.28899999999999</v>
      </c>
      <c r="H172" s="330">
        <v>669.94899999999996</v>
      </c>
      <c r="I172" s="330">
        <v>686.35</v>
      </c>
      <c r="J172" s="330">
        <v>693.15</v>
      </c>
      <c r="K172" s="330">
        <v>711.39800000000002</v>
      </c>
      <c r="L172" s="330">
        <v>720.50900000000001</v>
      </c>
      <c r="M172" s="330">
        <v>753.02700000000004</v>
      </c>
      <c r="N172" s="330">
        <v>760.25099999999998</v>
      </c>
      <c r="O172" s="330">
        <v>774.15099999999995</v>
      </c>
      <c r="P172" s="330">
        <v>773.41</v>
      </c>
      <c r="Q172" s="330">
        <v>769.33900000000006</v>
      </c>
      <c r="R172" s="330">
        <v>781.19299999999998</v>
      </c>
      <c r="S172" s="330">
        <v>788.58100000000002</v>
      </c>
      <c r="T172" s="330">
        <v>796.48599999999999</v>
      </c>
      <c r="U172" s="330">
        <v>838.47900000000004</v>
      </c>
      <c r="V172" s="330">
        <v>886.39099999999996</v>
      </c>
      <c r="W172" s="330">
        <v>911.36599999999999</v>
      </c>
      <c r="X172" s="330">
        <v>927.15200000000004</v>
      </c>
      <c r="Y172" s="330">
        <v>923.29200000000003</v>
      </c>
      <c r="Z172" s="330">
        <v>947.34</v>
      </c>
      <c r="AA172" s="330">
        <v>963.09699999999998</v>
      </c>
      <c r="AB172" s="330">
        <v>995.30799999999999</v>
      </c>
      <c r="AC172" s="330">
        <v>1006.349</v>
      </c>
      <c r="AD172" s="330">
        <v>988.024</v>
      </c>
      <c r="AE172" s="330">
        <v>1022.102</v>
      </c>
      <c r="AF172" s="330">
        <v>1040.6300000000001</v>
      </c>
      <c r="AG172" s="330">
        <v>1084.124</v>
      </c>
      <c r="AH172" s="330">
        <v>1107.3019999999999</v>
      </c>
      <c r="AI172" s="330">
        <v>1132.576</v>
      </c>
      <c r="AJ172" s="330">
        <v>1172.1130000000001</v>
      </c>
      <c r="AK172" s="330">
        <v>1209.2280000000001</v>
      </c>
      <c r="AL172" s="330">
        <v>1222.1179999999999</v>
      </c>
      <c r="AM172" s="330">
        <v>1275.8219999999999</v>
      </c>
      <c r="AN172" s="330">
        <v>1333.7190000000001</v>
      </c>
      <c r="AO172" s="330">
        <v>1369.248</v>
      </c>
      <c r="AP172" s="330">
        <v>1451.652</v>
      </c>
    </row>
    <row r="173" spans="1:88" x14ac:dyDescent="0.2">
      <c r="A173" s="111"/>
      <c r="B173" s="111"/>
      <c r="C173" s="111"/>
      <c r="D173" s="111"/>
      <c r="E173" s="111"/>
      <c r="F173" s="111"/>
      <c r="G173" s="111"/>
      <c r="H173" s="111"/>
      <c r="I173" s="111"/>
      <c r="J173" s="111"/>
      <c r="K173" s="111"/>
      <c r="L173" s="111"/>
      <c r="M173" s="111"/>
      <c r="N173" s="111"/>
      <c r="O173" s="111"/>
      <c r="P173" s="111"/>
      <c r="Q173" s="111"/>
      <c r="R173" s="111"/>
      <c r="S173" s="111"/>
      <c r="T173" s="111"/>
      <c r="U173" s="111"/>
      <c r="V173" s="111"/>
      <c r="W173" s="111"/>
      <c r="X173" s="111"/>
      <c r="Y173" s="111"/>
      <c r="Z173" s="111"/>
      <c r="AA173" s="111"/>
      <c r="AB173" s="111"/>
      <c r="AC173" s="111"/>
      <c r="AD173" s="111"/>
      <c r="AE173" s="111"/>
      <c r="AF173" s="111"/>
      <c r="AG173" s="111"/>
      <c r="AH173" s="111"/>
      <c r="AI173" s="111"/>
      <c r="AJ173" s="111"/>
      <c r="AK173" s="111"/>
      <c r="AL173" s="111"/>
      <c r="AM173" s="111"/>
      <c r="AN173" s="111"/>
      <c r="AO173" s="111"/>
      <c r="AP173" s="111"/>
    </row>
    <row r="174" spans="1:88" x14ac:dyDescent="0.2">
      <c r="A174" s="201" t="s">
        <v>173</v>
      </c>
      <c r="B174" s="201"/>
      <c r="C174" s="201"/>
      <c r="D174" s="201"/>
      <c r="E174" s="201"/>
      <c r="F174" s="201"/>
      <c r="G174" s="201"/>
      <c r="H174" s="201"/>
      <c r="I174" s="201"/>
      <c r="J174" s="201"/>
      <c r="K174" s="201"/>
      <c r="L174" s="201"/>
      <c r="M174" s="201"/>
      <c r="N174" s="201"/>
      <c r="O174" s="201"/>
      <c r="P174" s="201"/>
      <c r="Q174" s="201"/>
      <c r="R174" s="201"/>
      <c r="S174" s="201"/>
      <c r="T174" s="201"/>
      <c r="U174" s="201"/>
      <c r="V174" s="201"/>
      <c r="W174" s="201"/>
      <c r="X174" s="201"/>
      <c r="Y174" s="201"/>
      <c r="Z174" s="201"/>
      <c r="AA174" s="201"/>
      <c r="AB174" s="201"/>
      <c r="AC174" s="201"/>
      <c r="AD174" s="201"/>
      <c r="AE174" s="201"/>
      <c r="AF174" s="201"/>
      <c r="AG174" s="201"/>
      <c r="AH174" s="201"/>
      <c r="AI174" s="201"/>
      <c r="AJ174" s="201"/>
      <c r="AK174" s="201"/>
      <c r="AL174" s="201"/>
      <c r="AM174" s="201"/>
      <c r="AN174" s="201"/>
      <c r="AO174" s="201"/>
      <c r="AP174" s="201"/>
    </row>
    <row r="175" spans="1:88" x14ac:dyDescent="0.2">
      <c r="A175" s="20" t="s">
        <v>0</v>
      </c>
      <c r="B175" s="328">
        <v>475.245</v>
      </c>
      <c r="C175" s="328">
        <v>503.24700000000001</v>
      </c>
      <c r="D175" s="328">
        <v>495.43799999999999</v>
      </c>
      <c r="E175" s="328">
        <v>497.21100000000001</v>
      </c>
      <c r="F175" s="328">
        <v>497.31599999999997</v>
      </c>
      <c r="G175" s="328">
        <v>537.721</v>
      </c>
      <c r="H175" s="328">
        <v>532.54600000000005</v>
      </c>
      <c r="I175" s="328">
        <v>537.27</v>
      </c>
      <c r="J175" s="328">
        <v>557.25400000000002</v>
      </c>
      <c r="K175" s="328">
        <v>566.24300000000005</v>
      </c>
      <c r="L175" s="328">
        <v>575.77499999999998</v>
      </c>
      <c r="M175" s="328">
        <v>599.82799999999997</v>
      </c>
      <c r="N175" s="328">
        <v>602.66300000000001</v>
      </c>
      <c r="O175" s="328">
        <v>613.11199999999997</v>
      </c>
      <c r="P175" s="328">
        <v>618.09500000000003</v>
      </c>
      <c r="Q175" s="328">
        <v>610.59900000000005</v>
      </c>
      <c r="R175" s="328">
        <v>618.70299999999997</v>
      </c>
      <c r="S175" s="328">
        <v>620.74599999999998</v>
      </c>
      <c r="T175" s="328">
        <v>633.50699999999995</v>
      </c>
      <c r="U175" s="328">
        <v>668.11099999999999</v>
      </c>
      <c r="V175" s="328">
        <v>707.29</v>
      </c>
      <c r="W175" s="328">
        <v>727.72799999999995</v>
      </c>
      <c r="X175" s="328">
        <v>759.91499999999996</v>
      </c>
      <c r="Y175" s="328">
        <v>745.11699999999996</v>
      </c>
      <c r="Z175" s="328">
        <v>751.81500000000005</v>
      </c>
      <c r="AA175" s="328">
        <v>769.10699999999997</v>
      </c>
      <c r="AB175" s="328">
        <v>796.66800000000001</v>
      </c>
      <c r="AC175" s="328">
        <v>826.01499999999999</v>
      </c>
      <c r="AD175" s="328">
        <v>804.44600000000003</v>
      </c>
      <c r="AE175" s="328">
        <v>827.98</v>
      </c>
      <c r="AF175" s="328">
        <v>840.11500000000001</v>
      </c>
      <c r="AG175" s="328">
        <v>874.42200000000003</v>
      </c>
      <c r="AH175" s="328">
        <v>885.27800000000002</v>
      </c>
      <c r="AI175" s="328">
        <v>909.04600000000005</v>
      </c>
      <c r="AJ175" s="328">
        <v>927.97199999999998</v>
      </c>
      <c r="AK175" s="328">
        <v>938.08299999999997</v>
      </c>
      <c r="AL175" s="328">
        <v>957.78899999999999</v>
      </c>
      <c r="AM175" s="328">
        <v>999.18700000000001</v>
      </c>
      <c r="AN175" s="328">
        <v>1048.0989999999999</v>
      </c>
      <c r="AO175" s="328">
        <v>1062.2650000000001</v>
      </c>
      <c r="AP175" s="328">
        <v>1131.329</v>
      </c>
    </row>
    <row r="176" spans="1:88" x14ac:dyDescent="0.2">
      <c r="A176" s="340" t="s">
        <v>172</v>
      </c>
      <c r="B176" s="328">
        <v>105.55200000000001</v>
      </c>
      <c r="C176" s="328">
        <v>117.438</v>
      </c>
      <c r="D176" s="328">
        <v>108.179</v>
      </c>
      <c r="E176" s="328">
        <v>100.495</v>
      </c>
      <c r="F176" s="328">
        <v>106.78</v>
      </c>
      <c r="G176" s="328">
        <v>119.496</v>
      </c>
      <c r="H176" s="328">
        <v>122.122</v>
      </c>
      <c r="I176" s="328">
        <v>113.024</v>
      </c>
      <c r="J176" s="328">
        <v>125.17100000000001</v>
      </c>
      <c r="K176" s="328">
        <v>140.32499999999999</v>
      </c>
      <c r="L176" s="328">
        <v>135.66999999999999</v>
      </c>
      <c r="M176" s="328">
        <v>130.423</v>
      </c>
      <c r="N176" s="328">
        <v>143.328</v>
      </c>
      <c r="O176" s="328">
        <v>149.22399999999999</v>
      </c>
      <c r="P176" s="328">
        <v>145.91499999999999</v>
      </c>
      <c r="Q176" s="328">
        <v>130.60599999999999</v>
      </c>
      <c r="R176" s="328">
        <v>138.37700000000001</v>
      </c>
      <c r="S176" s="328">
        <v>137.02799999999999</v>
      </c>
      <c r="T176" s="328">
        <v>142.45599999999999</v>
      </c>
      <c r="U176" s="328">
        <v>150.51</v>
      </c>
      <c r="V176" s="328">
        <v>153.51599999999999</v>
      </c>
      <c r="W176" s="328">
        <v>166.113</v>
      </c>
      <c r="X176" s="328">
        <v>173.15700000000001</v>
      </c>
      <c r="Y176" s="328">
        <v>181.95099999999999</v>
      </c>
      <c r="Z176" s="328">
        <v>181.785</v>
      </c>
      <c r="AA176" s="328">
        <v>192.05699999999999</v>
      </c>
      <c r="AB176" s="328">
        <v>202.048</v>
      </c>
      <c r="AC176" s="328">
        <v>202.892</v>
      </c>
      <c r="AD176" s="328">
        <v>212.02500000000001</v>
      </c>
      <c r="AE176" s="328">
        <v>222.66399999999999</v>
      </c>
      <c r="AF176" s="328">
        <v>225.851</v>
      </c>
      <c r="AG176" s="328">
        <v>230.261</v>
      </c>
      <c r="AH176" s="328">
        <v>240.72800000000001</v>
      </c>
      <c r="AI176" s="328">
        <v>265.40699999999998</v>
      </c>
      <c r="AJ176" s="328">
        <v>259.43200000000002</v>
      </c>
      <c r="AK176" s="328">
        <v>244.869</v>
      </c>
      <c r="AL176" s="328">
        <v>266.73399999999998</v>
      </c>
      <c r="AM176" s="328">
        <v>275.68400000000003</v>
      </c>
      <c r="AN176" s="328">
        <v>286.74799999999999</v>
      </c>
      <c r="AO176" s="328">
        <v>278.62299999999999</v>
      </c>
      <c r="AP176" s="328">
        <v>300.07900000000001</v>
      </c>
    </row>
    <row r="177" spans="1:42" x14ac:dyDescent="0.2">
      <c r="A177" s="340" t="s">
        <v>170</v>
      </c>
      <c r="B177" s="328">
        <v>333.75700000000001</v>
      </c>
      <c r="C177" s="328">
        <v>336.476</v>
      </c>
      <c r="D177" s="328">
        <v>343.83699999999999</v>
      </c>
      <c r="E177" s="328">
        <v>351.51299999999998</v>
      </c>
      <c r="F177" s="328">
        <v>351.483</v>
      </c>
      <c r="G177" s="328">
        <v>357.98700000000002</v>
      </c>
      <c r="H177" s="328">
        <v>363.56200000000001</v>
      </c>
      <c r="I177" s="328">
        <v>374.32799999999997</v>
      </c>
      <c r="J177" s="328">
        <v>379.70600000000002</v>
      </c>
      <c r="K177" s="328">
        <v>386.952</v>
      </c>
      <c r="L177" s="328">
        <v>402.20299999999997</v>
      </c>
      <c r="M177" s="328">
        <v>416.52300000000002</v>
      </c>
      <c r="N177" s="328">
        <v>421.36700000000002</v>
      </c>
      <c r="O177" s="328">
        <v>426.34699999999998</v>
      </c>
      <c r="P177" s="328">
        <v>435.12299999999999</v>
      </c>
      <c r="Q177" s="328">
        <v>431.16399999999999</v>
      </c>
      <c r="R177" s="328">
        <v>436.911</v>
      </c>
      <c r="S177" s="328">
        <v>447.93700000000001</v>
      </c>
      <c r="T177" s="328">
        <v>460.27100000000002</v>
      </c>
      <c r="U177" s="328">
        <v>473.03800000000001</v>
      </c>
      <c r="V177" s="328">
        <v>483.423</v>
      </c>
      <c r="W177" s="328">
        <v>495.661</v>
      </c>
      <c r="X177" s="328">
        <v>508.31299999999999</v>
      </c>
      <c r="Y177" s="328">
        <v>500.49099999999999</v>
      </c>
      <c r="Z177" s="328">
        <v>507.399</v>
      </c>
      <c r="AA177" s="328">
        <v>524.46799999999996</v>
      </c>
      <c r="AB177" s="328">
        <v>535.13199999999995</v>
      </c>
      <c r="AC177" s="328">
        <v>546.97699999999998</v>
      </c>
      <c r="AD177" s="328">
        <v>554.34100000000001</v>
      </c>
      <c r="AE177" s="328">
        <v>559.43600000000004</v>
      </c>
      <c r="AF177" s="328">
        <v>566.57000000000005</v>
      </c>
      <c r="AG177" s="328">
        <v>586.68899999999996</v>
      </c>
      <c r="AH177" s="328">
        <v>596.29700000000003</v>
      </c>
      <c r="AI177" s="328">
        <v>599.577</v>
      </c>
      <c r="AJ177" s="328">
        <v>632.96199999999999</v>
      </c>
      <c r="AK177" s="328">
        <v>636.90099999999995</v>
      </c>
      <c r="AL177" s="328">
        <v>654.38900000000001</v>
      </c>
      <c r="AM177" s="328">
        <v>674.33299999999997</v>
      </c>
      <c r="AN177" s="328">
        <v>711.63699999999994</v>
      </c>
      <c r="AO177" s="328">
        <v>724.33799999999997</v>
      </c>
      <c r="AP177" s="328">
        <v>747.25300000000004</v>
      </c>
    </row>
    <row r="178" spans="1:42" x14ac:dyDescent="0.2">
      <c r="A178" s="340" t="s">
        <v>171</v>
      </c>
      <c r="B178" s="328">
        <v>35.936</v>
      </c>
      <c r="C178" s="328">
        <v>49.332999999999998</v>
      </c>
      <c r="D178" s="328">
        <v>43.421999999999997</v>
      </c>
      <c r="E178" s="328">
        <v>45.203000000000003</v>
      </c>
      <c r="F178" s="328">
        <v>39.052999999999997</v>
      </c>
      <c r="G178" s="328">
        <v>60.238</v>
      </c>
      <c r="H178" s="328">
        <v>46.862000000000002</v>
      </c>
      <c r="I178" s="328">
        <v>49.917999999999999</v>
      </c>
      <c r="J178" s="328">
        <v>52.377000000000002</v>
      </c>
      <c r="K178" s="328">
        <v>38.966000000000001</v>
      </c>
      <c r="L178" s="328">
        <v>37.902000000000001</v>
      </c>
      <c r="M178" s="328">
        <v>52.881999999999998</v>
      </c>
      <c r="N178" s="328">
        <v>37.968000000000004</v>
      </c>
      <c r="O178" s="328">
        <v>37.540999999999997</v>
      </c>
      <c r="P178" s="328">
        <v>37.057000000000002</v>
      </c>
      <c r="Q178" s="328">
        <v>48.829000000000001</v>
      </c>
      <c r="R178" s="328">
        <v>43.414999999999999</v>
      </c>
      <c r="S178" s="328">
        <v>35.780999999999999</v>
      </c>
      <c r="T178" s="328">
        <v>30.78</v>
      </c>
      <c r="U178" s="328">
        <v>44.563000000000002</v>
      </c>
      <c r="V178" s="328">
        <v>70.350999999999999</v>
      </c>
      <c r="W178" s="328">
        <v>65.953999999999994</v>
      </c>
      <c r="X178" s="328">
        <v>78.444999999999993</v>
      </c>
      <c r="Y178" s="328">
        <v>62.674999999999997</v>
      </c>
      <c r="Z178" s="328">
        <v>62.631</v>
      </c>
      <c r="AA178" s="328">
        <v>52.582000000000001</v>
      </c>
      <c r="AB178" s="328">
        <v>59.488</v>
      </c>
      <c r="AC178" s="328">
        <v>76.146000000000001</v>
      </c>
      <c r="AD178" s="328">
        <v>38.08</v>
      </c>
      <c r="AE178" s="328">
        <v>45.88</v>
      </c>
      <c r="AF178" s="328">
        <v>47.694000000000003</v>
      </c>
      <c r="AG178" s="328">
        <v>57.472000000000001</v>
      </c>
      <c r="AH178" s="328">
        <v>48.253</v>
      </c>
      <c r="AI178" s="328">
        <v>44.061999999999998</v>
      </c>
      <c r="AJ178" s="328">
        <v>35.578000000000003</v>
      </c>
      <c r="AK178" s="328">
        <v>56.313000000000002</v>
      </c>
      <c r="AL178" s="328">
        <v>36.665999999999997</v>
      </c>
      <c r="AM178" s="328">
        <v>49.17</v>
      </c>
      <c r="AN178" s="328">
        <v>49.713999999999999</v>
      </c>
      <c r="AO178" s="328">
        <v>59.304000000000002</v>
      </c>
      <c r="AP178" s="328">
        <v>83.997</v>
      </c>
    </row>
    <row r="179" spans="1:42" x14ac:dyDescent="0.2">
      <c r="A179" s="20" t="s">
        <v>335</v>
      </c>
      <c r="B179" s="328">
        <v>1.887</v>
      </c>
      <c r="C179" s="328">
        <v>2.33</v>
      </c>
      <c r="D179" s="328">
        <v>2.093</v>
      </c>
      <c r="E179" s="328">
        <v>1.3320000000000001</v>
      </c>
      <c r="F179" s="328">
        <v>1.4219999999999999</v>
      </c>
      <c r="G179" s="328">
        <v>1.851</v>
      </c>
      <c r="H179" s="328">
        <v>0.78700000000000003</v>
      </c>
      <c r="I179" s="328">
        <v>1.7949999999999999</v>
      </c>
      <c r="J179" s="328">
        <v>1.32</v>
      </c>
      <c r="K179" s="328">
        <v>1.9059999999999999</v>
      </c>
      <c r="L179" s="328">
        <v>4.3140000000000001</v>
      </c>
      <c r="M179" s="328">
        <v>3.7490000000000001</v>
      </c>
      <c r="N179" s="328">
        <v>3.5880000000000001</v>
      </c>
      <c r="O179" s="328">
        <v>3.85</v>
      </c>
      <c r="P179" s="328">
        <v>7.9329999999999998</v>
      </c>
      <c r="Q179" s="328">
        <v>8.4749999999999996</v>
      </c>
      <c r="R179" s="328">
        <v>8.5990000000000002</v>
      </c>
      <c r="S179" s="328">
        <v>9.0050000000000008</v>
      </c>
      <c r="T179" s="328">
        <v>0.91300000000000003</v>
      </c>
      <c r="U179" s="328">
        <v>1.714</v>
      </c>
      <c r="V179" s="328">
        <v>2.024</v>
      </c>
      <c r="W179" s="328">
        <v>2.0529999999999999</v>
      </c>
      <c r="X179" s="328">
        <v>1.288</v>
      </c>
      <c r="Y179" s="328">
        <v>2.492</v>
      </c>
      <c r="Z179" s="328">
        <v>17.667999999999999</v>
      </c>
      <c r="AA179" s="328">
        <v>30.562000000000001</v>
      </c>
      <c r="AB179" s="328">
        <v>28.57</v>
      </c>
      <c r="AC179" s="328">
        <v>2.0190000000000001</v>
      </c>
      <c r="AD179" s="328">
        <v>2.36</v>
      </c>
      <c r="AE179" s="328">
        <v>1.679</v>
      </c>
      <c r="AF179" s="328">
        <v>2.399</v>
      </c>
      <c r="AG179" s="328">
        <v>2.577</v>
      </c>
      <c r="AH179" s="328">
        <v>2.3849999999999998</v>
      </c>
      <c r="AI179" s="328">
        <v>4.0090000000000003</v>
      </c>
      <c r="AJ179" s="328">
        <v>1.52</v>
      </c>
      <c r="AK179" s="328">
        <v>23.073</v>
      </c>
      <c r="AL179" s="328">
        <v>2.1669999999999998</v>
      </c>
      <c r="AM179" s="328">
        <v>2.7429999999999999</v>
      </c>
      <c r="AN179" s="328">
        <v>2.577</v>
      </c>
      <c r="AO179" s="328">
        <v>2.3849999999999998</v>
      </c>
      <c r="AP179" s="328">
        <v>2.9809999999999999</v>
      </c>
    </row>
    <row r="180" spans="1:42" x14ac:dyDescent="0.2">
      <c r="A180" s="20" t="s">
        <v>169</v>
      </c>
      <c r="B180" s="328">
        <v>55.576999999999998</v>
      </c>
      <c r="C180" s="328">
        <v>54.063000000000002</v>
      </c>
      <c r="D180" s="328">
        <v>53.134</v>
      </c>
      <c r="E180" s="328">
        <v>51.389000000000003</v>
      </c>
      <c r="F180" s="328">
        <v>47.841999999999999</v>
      </c>
      <c r="G180" s="328">
        <v>46.39</v>
      </c>
      <c r="H180" s="328">
        <v>45.264000000000003</v>
      </c>
      <c r="I180" s="328">
        <v>43.106999999999999</v>
      </c>
      <c r="J180" s="328">
        <v>43.238</v>
      </c>
      <c r="K180" s="328">
        <v>42.475999999999999</v>
      </c>
      <c r="L180" s="328">
        <v>42.951999999999998</v>
      </c>
      <c r="M180" s="328">
        <v>42.768000000000001</v>
      </c>
      <c r="N180" s="328">
        <v>42.753</v>
      </c>
      <c r="O180" s="328">
        <v>42.911000000000001</v>
      </c>
      <c r="P180" s="328">
        <v>46.334000000000003</v>
      </c>
      <c r="Q180" s="328">
        <v>46.542000000000002</v>
      </c>
      <c r="R180" s="328">
        <v>47.643999999999998</v>
      </c>
      <c r="S180" s="328">
        <v>48.534999999999997</v>
      </c>
      <c r="T180" s="328">
        <v>49.823999999999998</v>
      </c>
      <c r="U180" s="328">
        <v>51.776000000000003</v>
      </c>
      <c r="V180" s="328">
        <v>54.384</v>
      </c>
      <c r="W180" s="328">
        <v>55.621000000000002</v>
      </c>
      <c r="X180" s="328">
        <v>56.152000000000001</v>
      </c>
      <c r="Y180" s="328">
        <v>56.850999999999999</v>
      </c>
      <c r="Z180" s="328">
        <v>59.371000000000002</v>
      </c>
      <c r="AA180" s="328">
        <v>60.259</v>
      </c>
      <c r="AB180" s="328">
        <v>60.771999999999998</v>
      </c>
      <c r="AC180" s="328">
        <v>62.429000000000002</v>
      </c>
      <c r="AD180" s="328">
        <v>64.241</v>
      </c>
      <c r="AE180" s="328">
        <v>68.099999999999994</v>
      </c>
      <c r="AF180" s="328">
        <v>69.569999999999993</v>
      </c>
      <c r="AG180" s="328">
        <v>71.658000000000001</v>
      </c>
      <c r="AH180" s="328">
        <v>73.576999999999998</v>
      </c>
      <c r="AI180" s="328">
        <v>73.456000000000003</v>
      </c>
      <c r="AJ180" s="328">
        <v>75.849000000000004</v>
      </c>
      <c r="AK180" s="328">
        <v>78.402000000000001</v>
      </c>
      <c r="AL180" s="328">
        <v>83.061000000000007</v>
      </c>
      <c r="AM180" s="328">
        <v>83.146000000000001</v>
      </c>
      <c r="AN180" s="328">
        <v>86.03</v>
      </c>
      <c r="AO180" s="328">
        <v>87.105000000000004</v>
      </c>
      <c r="AP180" s="328">
        <v>89.462000000000003</v>
      </c>
    </row>
    <row r="181" spans="1:42" x14ac:dyDescent="0.2">
      <c r="A181" s="20" t="s">
        <v>168</v>
      </c>
      <c r="B181" s="328">
        <v>0</v>
      </c>
      <c r="C181" s="328">
        <v>0</v>
      </c>
      <c r="D181" s="328">
        <v>0</v>
      </c>
      <c r="E181" s="328">
        <v>0</v>
      </c>
      <c r="F181" s="328">
        <v>0</v>
      </c>
      <c r="G181" s="328">
        <v>0</v>
      </c>
      <c r="H181" s="328">
        <v>0</v>
      </c>
      <c r="I181" s="328">
        <v>0</v>
      </c>
      <c r="J181" s="328">
        <v>0</v>
      </c>
      <c r="K181" s="328">
        <v>4.04</v>
      </c>
      <c r="L181" s="328">
        <v>4.0949999999999998</v>
      </c>
      <c r="M181" s="328">
        <v>4.0389999999999997</v>
      </c>
      <c r="N181" s="328">
        <v>4.0949999999999998</v>
      </c>
      <c r="O181" s="328">
        <v>4.0439999999999996</v>
      </c>
      <c r="P181" s="328">
        <v>4.0990000000000002</v>
      </c>
      <c r="Q181" s="328">
        <v>4.0449999999999999</v>
      </c>
      <c r="R181" s="328">
        <v>4.0990000000000002</v>
      </c>
      <c r="S181" s="328">
        <v>4.0469999999999997</v>
      </c>
      <c r="T181" s="328">
        <v>4.101</v>
      </c>
      <c r="U181" s="328">
        <v>4.0460000000000003</v>
      </c>
      <c r="V181" s="328">
        <v>4.0999999999999996</v>
      </c>
      <c r="W181" s="328">
        <v>4.0469999999999997</v>
      </c>
      <c r="X181" s="328">
        <v>4.1020000000000003</v>
      </c>
      <c r="Y181" s="328">
        <v>4.048</v>
      </c>
      <c r="Z181" s="328">
        <v>4.101</v>
      </c>
      <c r="AA181" s="328">
        <v>4.0490000000000004</v>
      </c>
      <c r="AB181" s="328">
        <v>4.109</v>
      </c>
      <c r="AC181" s="328">
        <v>4.0999999999999996</v>
      </c>
      <c r="AD181" s="328">
        <v>10.202999999999999</v>
      </c>
      <c r="AE181" s="328">
        <v>10.332000000000001</v>
      </c>
      <c r="AF181" s="328">
        <v>10.234</v>
      </c>
      <c r="AG181" s="328">
        <v>10.333</v>
      </c>
      <c r="AH181" s="328">
        <v>10.234999999999999</v>
      </c>
      <c r="AI181" s="328">
        <v>10.337</v>
      </c>
      <c r="AJ181" s="328">
        <v>23.260999999999999</v>
      </c>
      <c r="AK181" s="328">
        <v>19.574000000000002</v>
      </c>
      <c r="AL181" s="328">
        <v>19.088000000000001</v>
      </c>
      <c r="AM181" s="328">
        <v>24.616</v>
      </c>
      <c r="AN181" s="328">
        <v>24.244</v>
      </c>
      <c r="AO181" s="328">
        <v>24.623000000000001</v>
      </c>
      <c r="AP181" s="328">
        <v>24.245999999999999</v>
      </c>
    </row>
    <row r="182" spans="1:42" x14ac:dyDescent="0.2">
      <c r="A182" s="20" t="s">
        <v>308</v>
      </c>
      <c r="B182" s="328">
        <v>0</v>
      </c>
      <c r="C182" s="328">
        <v>0</v>
      </c>
      <c r="D182" s="328">
        <v>0</v>
      </c>
      <c r="E182" s="328">
        <v>0</v>
      </c>
      <c r="F182" s="328">
        <v>0</v>
      </c>
      <c r="G182" s="328">
        <v>0</v>
      </c>
      <c r="H182" s="328">
        <v>0</v>
      </c>
      <c r="I182" s="328">
        <v>0</v>
      </c>
      <c r="J182" s="328">
        <v>0</v>
      </c>
      <c r="K182" s="328">
        <v>0</v>
      </c>
      <c r="L182" s="328">
        <v>0</v>
      </c>
      <c r="M182" s="328">
        <v>0</v>
      </c>
      <c r="N182" s="328">
        <v>0</v>
      </c>
      <c r="O182" s="328">
        <v>0</v>
      </c>
      <c r="P182" s="328">
        <v>0</v>
      </c>
      <c r="Q182" s="328">
        <v>0</v>
      </c>
      <c r="R182" s="328">
        <v>0</v>
      </c>
      <c r="S182" s="328">
        <v>0</v>
      </c>
      <c r="T182" s="328">
        <v>0</v>
      </c>
      <c r="U182" s="328">
        <v>0</v>
      </c>
      <c r="V182" s="328">
        <v>0</v>
      </c>
      <c r="W182" s="328">
        <v>0</v>
      </c>
      <c r="X182" s="328">
        <v>0</v>
      </c>
      <c r="Y182" s="328">
        <v>0</v>
      </c>
      <c r="Z182" s="328">
        <v>0</v>
      </c>
      <c r="AA182" s="328">
        <v>0</v>
      </c>
      <c r="AB182" s="328">
        <v>0</v>
      </c>
      <c r="AC182" s="328">
        <v>0</v>
      </c>
      <c r="AD182" s="328">
        <v>0</v>
      </c>
      <c r="AE182" s="328">
        <v>0</v>
      </c>
      <c r="AF182" s="328">
        <v>0</v>
      </c>
      <c r="AG182" s="328">
        <v>0</v>
      </c>
      <c r="AH182" s="328">
        <v>0</v>
      </c>
      <c r="AI182" s="328">
        <v>0</v>
      </c>
      <c r="AJ182" s="328">
        <v>0</v>
      </c>
      <c r="AK182" s="328">
        <v>0</v>
      </c>
      <c r="AL182" s="328">
        <v>0</v>
      </c>
      <c r="AM182" s="328">
        <v>0</v>
      </c>
      <c r="AN182" s="328">
        <v>0</v>
      </c>
      <c r="AO182" s="328">
        <v>0</v>
      </c>
      <c r="AP182" s="328">
        <v>0</v>
      </c>
    </row>
    <row r="183" spans="1:42" x14ac:dyDescent="0.2">
      <c r="A183" s="341" t="s">
        <v>167</v>
      </c>
      <c r="B183" s="333">
        <v>7.742</v>
      </c>
      <c r="C183" s="333">
        <v>7.5069999999999997</v>
      </c>
      <c r="D183" s="333">
        <v>9.2289999999999992</v>
      </c>
      <c r="E183" s="333">
        <v>7.8760000000000003</v>
      </c>
      <c r="F183" s="333">
        <v>22.488</v>
      </c>
      <c r="G183" s="333">
        <v>8.1839999999999993</v>
      </c>
      <c r="H183" s="333">
        <v>6.9119999999999999</v>
      </c>
      <c r="I183" s="333">
        <v>9.2200000000000006</v>
      </c>
      <c r="J183" s="333">
        <v>9.6739999999999995</v>
      </c>
      <c r="K183" s="333">
        <v>13.276</v>
      </c>
      <c r="L183" s="333">
        <v>6.1550000000000002</v>
      </c>
      <c r="M183" s="333">
        <v>8.9779999999999998</v>
      </c>
      <c r="N183" s="333">
        <v>28.483000000000001</v>
      </c>
      <c r="O183" s="333">
        <v>27.178000000000001</v>
      </c>
      <c r="P183" s="333">
        <v>8.2040000000000006</v>
      </c>
      <c r="Q183" s="333">
        <v>9.6669999999999998</v>
      </c>
      <c r="R183" s="333">
        <v>9.5169999999999995</v>
      </c>
      <c r="S183" s="333">
        <v>9.7720000000000002</v>
      </c>
      <c r="T183" s="333">
        <v>8.2690000000000001</v>
      </c>
      <c r="U183" s="333">
        <v>9.6999999999999993</v>
      </c>
      <c r="V183" s="333">
        <v>9.1809999999999992</v>
      </c>
      <c r="W183" s="333">
        <v>9.4749999999999996</v>
      </c>
      <c r="X183" s="333">
        <v>8.5459999999999994</v>
      </c>
      <c r="Y183" s="333">
        <v>15.019</v>
      </c>
      <c r="Z183" s="333">
        <v>24.606000000000002</v>
      </c>
      <c r="AA183" s="333">
        <v>9.6389999999999993</v>
      </c>
      <c r="AB183" s="333">
        <v>8.952</v>
      </c>
      <c r="AC183" s="333">
        <v>10.529</v>
      </c>
      <c r="AD183" s="333">
        <v>11.012</v>
      </c>
      <c r="AE183" s="333">
        <v>11.602</v>
      </c>
      <c r="AF183" s="333">
        <v>11.042</v>
      </c>
      <c r="AG183" s="333">
        <v>11.398</v>
      </c>
      <c r="AH183" s="333">
        <v>19.895</v>
      </c>
      <c r="AI183" s="333">
        <v>11.599</v>
      </c>
      <c r="AJ183" s="333">
        <v>13.196999999999999</v>
      </c>
      <c r="AK183" s="333">
        <v>12.702</v>
      </c>
      <c r="AL183" s="333">
        <v>13.555999999999999</v>
      </c>
      <c r="AM183" s="333">
        <v>12.618</v>
      </c>
      <c r="AN183" s="333">
        <v>11.929</v>
      </c>
      <c r="AO183" s="333">
        <v>11.976000000000001</v>
      </c>
      <c r="AP183" s="333">
        <v>28.09</v>
      </c>
    </row>
    <row r="184" spans="1:42" x14ac:dyDescent="0.2">
      <c r="A184" s="196" t="s">
        <v>166</v>
      </c>
      <c r="B184" s="335">
        <v>540.45100000000002</v>
      </c>
      <c r="C184" s="335">
        <v>567.14700000000005</v>
      </c>
      <c r="D184" s="335">
        <v>559.89400000000001</v>
      </c>
      <c r="E184" s="335">
        <v>557.80799999999999</v>
      </c>
      <c r="F184" s="335">
        <v>569.06799999999998</v>
      </c>
      <c r="G184" s="335">
        <v>594.14599999999996</v>
      </c>
      <c r="H184" s="335">
        <v>585.50900000000001</v>
      </c>
      <c r="I184" s="335">
        <v>591.39200000000005</v>
      </c>
      <c r="J184" s="335">
        <v>611.48599999999999</v>
      </c>
      <c r="K184" s="335">
        <v>627.94100000000003</v>
      </c>
      <c r="L184" s="335">
        <v>633.29100000000005</v>
      </c>
      <c r="M184" s="335">
        <v>659.36199999999997</v>
      </c>
      <c r="N184" s="335">
        <v>681.58199999999999</v>
      </c>
      <c r="O184" s="335">
        <v>691.09500000000003</v>
      </c>
      <c r="P184" s="335">
        <v>684.66499999999996</v>
      </c>
      <c r="Q184" s="335">
        <v>679.32799999999997</v>
      </c>
      <c r="R184" s="335">
        <v>688.56200000000001</v>
      </c>
      <c r="S184" s="335">
        <v>692.10500000000002</v>
      </c>
      <c r="T184" s="335">
        <v>696.61400000000003</v>
      </c>
      <c r="U184" s="335">
        <v>735.34699999999998</v>
      </c>
      <c r="V184" s="335">
        <v>776.97900000000004</v>
      </c>
      <c r="W184" s="335">
        <v>798.92399999999998</v>
      </c>
      <c r="X184" s="335">
        <v>830.00300000000004</v>
      </c>
      <c r="Y184" s="335">
        <v>823.52700000000004</v>
      </c>
      <c r="Z184" s="335">
        <v>857.56100000000004</v>
      </c>
      <c r="AA184" s="335">
        <v>873.61599999999999</v>
      </c>
      <c r="AB184" s="335">
        <v>899.07100000000003</v>
      </c>
      <c r="AC184" s="335">
        <v>905.06799999999998</v>
      </c>
      <c r="AD184" s="335">
        <v>892.26199999999994</v>
      </c>
      <c r="AE184" s="335">
        <v>919.69299999999998</v>
      </c>
      <c r="AF184" s="335">
        <v>933.36</v>
      </c>
      <c r="AG184" s="335">
        <v>970.38800000000003</v>
      </c>
      <c r="AH184" s="335">
        <v>991.37</v>
      </c>
      <c r="AI184" s="335">
        <v>1008.447</v>
      </c>
      <c r="AJ184" s="335">
        <v>1041.799</v>
      </c>
      <c r="AK184" s="335">
        <v>1071.8340000000001</v>
      </c>
      <c r="AL184" s="335">
        <v>1075.6610000000001</v>
      </c>
      <c r="AM184" s="335">
        <v>1122.31</v>
      </c>
      <c r="AN184" s="335">
        <v>1172.8789999999999</v>
      </c>
      <c r="AO184" s="335">
        <v>1188.354</v>
      </c>
      <c r="AP184" s="335">
        <v>1276.1079999999999</v>
      </c>
    </row>
    <row r="185" spans="1:42" x14ac:dyDescent="0.2">
      <c r="A185" s="193" t="s">
        <v>164</v>
      </c>
      <c r="B185" s="330">
        <v>67.043000000000006</v>
      </c>
      <c r="C185" s="330">
        <v>71.048000000000002</v>
      </c>
      <c r="D185" s="330">
        <v>74.606999999999999</v>
      </c>
      <c r="E185" s="330">
        <v>86.554000000000002</v>
      </c>
      <c r="F185" s="330">
        <v>75.650999999999996</v>
      </c>
      <c r="G185" s="330">
        <v>80.143000000000001</v>
      </c>
      <c r="H185" s="330">
        <v>84.44</v>
      </c>
      <c r="I185" s="330">
        <v>94.957999999999998</v>
      </c>
      <c r="J185" s="330">
        <v>81.664000000000001</v>
      </c>
      <c r="K185" s="330">
        <v>83.456999999999994</v>
      </c>
      <c r="L185" s="330">
        <v>87.218000000000004</v>
      </c>
      <c r="M185" s="330">
        <v>93.665000000000006</v>
      </c>
      <c r="N185" s="330">
        <v>78.668999999999997</v>
      </c>
      <c r="O185" s="330">
        <v>83.055999999999997</v>
      </c>
      <c r="P185" s="330">
        <v>88.745000000000005</v>
      </c>
      <c r="Q185" s="330">
        <v>90.010999999999996</v>
      </c>
      <c r="R185" s="330">
        <v>92.631</v>
      </c>
      <c r="S185" s="330">
        <v>96.475999999999999</v>
      </c>
      <c r="T185" s="330">
        <v>99.872</v>
      </c>
      <c r="U185" s="330">
        <v>103.13200000000001</v>
      </c>
      <c r="V185" s="330">
        <v>109.41200000000001</v>
      </c>
      <c r="W185" s="330">
        <v>112.44199999999999</v>
      </c>
      <c r="X185" s="330">
        <v>97.149000000000001</v>
      </c>
      <c r="Y185" s="330">
        <v>99.765000000000001</v>
      </c>
      <c r="Z185" s="330">
        <v>89.778999999999996</v>
      </c>
      <c r="AA185" s="330">
        <v>89.480999999999995</v>
      </c>
      <c r="AB185" s="330">
        <v>96.236999999999995</v>
      </c>
      <c r="AC185" s="330">
        <v>101.28100000000001</v>
      </c>
      <c r="AD185" s="330">
        <v>95.762</v>
      </c>
      <c r="AE185" s="330">
        <v>102.40900000000001</v>
      </c>
      <c r="AF185" s="330">
        <v>107.27</v>
      </c>
      <c r="AG185" s="330">
        <v>113.736</v>
      </c>
      <c r="AH185" s="330">
        <v>115.932</v>
      </c>
      <c r="AI185" s="330">
        <v>124.129</v>
      </c>
      <c r="AJ185" s="330">
        <v>130.31399999999999</v>
      </c>
      <c r="AK185" s="330">
        <v>137.39400000000001</v>
      </c>
      <c r="AL185" s="330">
        <v>146.45699999999999</v>
      </c>
      <c r="AM185" s="330">
        <v>153.512</v>
      </c>
      <c r="AN185" s="330">
        <v>160.84</v>
      </c>
      <c r="AO185" s="330">
        <v>180.89400000000001</v>
      </c>
      <c r="AP185" s="330">
        <v>175.54400000000001</v>
      </c>
    </row>
    <row r="186" spans="1:42" x14ac:dyDescent="0.2">
      <c r="A186" s="193" t="s">
        <v>163</v>
      </c>
      <c r="B186" s="330">
        <v>607.49400000000003</v>
      </c>
      <c r="C186" s="330">
        <v>638.19500000000005</v>
      </c>
      <c r="D186" s="330">
        <v>634.50099999999998</v>
      </c>
      <c r="E186" s="330">
        <v>644.36199999999997</v>
      </c>
      <c r="F186" s="330">
        <v>644.71900000000005</v>
      </c>
      <c r="G186" s="330">
        <v>674.28899999999999</v>
      </c>
      <c r="H186" s="330">
        <v>669.94899999999996</v>
      </c>
      <c r="I186" s="330">
        <v>686.35</v>
      </c>
      <c r="J186" s="330">
        <v>693.15</v>
      </c>
      <c r="K186" s="330">
        <v>711.39800000000002</v>
      </c>
      <c r="L186" s="330">
        <v>720.50900000000001</v>
      </c>
      <c r="M186" s="330">
        <v>753.02700000000004</v>
      </c>
      <c r="N186" s="330">
        <v>760.25099999999998</v>
      </c>
      <c r="O186" s="330">
        <v>774.15099999999995</v>
      </c>
      <c r="P186" s="330">
        <v>773.41</v>
      </c>
      <c r="Q186" s="330">
        <v>769.33900000000006</v>
      </c>
      <c r="R186" s="330">
        <v>781.19299999999998</v>
      </c>
      <c r="S186" s="330">
        <v>788.58100000000002</v>
      </c>
      <c r="T186" s="330">
        <v>796.48599999999999</v>
      </c>
      <c r="U186" s="330">
        <v>838.47900000000004</v>
      </c>
      <c r="V186" s="330">
        <v>886.39099999999996</v>
      </c>
      <c r="W186" s="330">
        <v>911.36599999999999</v>
      </c>
      <c r="X186" s="330">
        <v>927.15200000000004</v>
      </c>
      <c r="Y186" s="330">
        <v>923.29200000000003</v>
      </c>
      <c r="Z186" s="330">
        <v>947.34</v>
      </c>
      <c r="AA186" s="330">
        <v>963.09699999999998</v>
      </c>
      <c r="AB186" s="330">
        <v>995.30799999999999</v>
      </c>
      <c r="AC186" s="330">
        <v>1006.349</v>
      </c>
      <c r="AD186" s="330">
        <v>988.024</v>
      </c>
      <c r="AE186" s="330">
        <v>1022.102</v>
      </c>
      <c r="AF186" s="330">
        <v>1040.6300000000001</v>
      </c>
      <c r="AG186" s="330">
        <v>1084.124</v>
      </c>
      <c r="AH186" s="330">
        <v>1107.3019999999999</v>
      </c>
      <c r="AI186" s="330">
        <v>1132.576</v>
      </c>
      <c r="AJ186" s="330">
        <v>1172.1130000000001</v>
      </c>
      <c r="AK186" s="330">
        <v>1209.2280000000001</v>
      </c>
      <c r="AL186" s="330">
        <v>1222.1179999999999</v>
      </c>
      <c r="AM186" s="330">
        <v>1275.8219999999999</v>
      </c>
      <c r="AN186" s="330">
        <v>1333.7190000000001</v>
      </c>
      <c r="AO186" s="330">
        <v>1369.248</v>
      </c>
      <c r="AP186" s="330">
        <v>1451.652</v>
      </c>
    </row>
    <row r="187" spans="1:42" x14ac:dyDescent="0.2">
      <c r="B187" s="111"/>
      <c r="C187" s="111"/>
      <c r="D187" s="111"/>
      <c r="E187" s="111"/>
      <c r="F187" s="111"/>
      <c r="G187" s="111"/>
      <c r="H187" s="111"/>
      <c r="I187" s="111"/>
      <c r="J187" s="111"/>
      <c r="K187" s="111"/>
      <c r="L187" s="111"/>
      <c r="M187" s="111"/>
      <c r="N187" s="111"/>
      <c r="O187" s="111"/>
      <c r="P187" s="111"/>
      <c r="Q187" s="111"/>
      <c r="R187" s="111"/>
      <c r="S187" s="111"/>
      <c r="T187" s="111"/>
      <c r="U187" s="111"/>
      <c r="V187" s="111"/>
      <c r="W187" s="111"/>
      <c r="X187" s="111"/>
      <c r="Y187" s="111"/>
      <c r="Z187" s="111"/>
      <c r="AA187" s="111"/>
      <c r="AB187" s="111"/>
      <c r="AC187" s="111"/>
      <c r="AD187" s="111"/>
      <c r="AE187" s="111"/>
      <c r="AF187" s="111"/>
      <c r="AG187" s="111"/>
      <c r="AH187" s="111"/>
      <c r="AI187" s="111"/>
      <c r="AJ187" s="111"/>
      <c r="AK187" s="111"/>
      <c r="AL187" s="111"/>
      <c r="AM187" s="111"/>
      <c r="AN187" s="111"/>
      <c r="AO187" s="111"/>
      <c r="AP187" s="111"/>
    </row>
    <row r="189" spans="1:42" ht="25.5" customHeight="1" x14ac:dyDescent="0.2">
      <c r="A189" s="210" t="s">
        <v>231</v>
      </c>
      <c r="B189" s="209" t="s">
        <v>14</v>
      </c>
      <c r="C189" s="209" t="s">
        <v>15</v>
      </c>
      <c r="D189" s="209" t="s">
        <v>16</v>
      </c>
      <c r="E189" s="209" t="s">
        <v>17</v>
      </c>
      <c r="F189" s="209" t="s">
        <v>18</v>
      </c>
      <c r="G189" s="209" t="s">
        <v>19</v>
      </c>
      <c r="H189" s="209" t="s">
        <v>20</v>
      </c>
      <c r="I189" s="209" t="s">
        <v>21</v>
      </c>
      <c r="J189" s="209" t="s">
        <v>22</v>
      </c>
      <c r="K189" s="209" t="s">
        <v>23</v>
      </c>
      <c r="L189" s="209" t="s">
        <v>24</v>
      </c>
      <c r="M189" s="209" t="s">
        <v>39</v>
      </c>
      <c r="N189" s="209" t="s">
        <v>41</v>
      </c>
      <c r="O189" s="209" t="s">
        <v>43</v>
      </c>
      <c r="P189" s="209" t="s">
        <v>109</v>
      </c>
      <c r="Q189" s="209" t="s">
        <v>112</v>
      </c>
      <c r="R189" s="209" t="s">
        <v>117</v>
      </c>
      <c r="S189" s="209" t="s">
        <v>119</v>
      </c>
      <c r="T189" s="209" t="s">
        <v>134</v>
      </c>
      <c r="U189" s="209" t="s">
        <v>239</v>
      </c>
      <c r="V189" s="209" t="s">
        <v>254</v>
      </c>
      <c r="W189" s="209" t="s">
        <v>258</v>
      </c>
      <c r="X189" s="209" t="s">
        <v>260</v>
      </c>
      <c r="Y189" s="209" t="s">
        <v>274</v>
      </c>
      <c r="Z189" s="209" t="s">
        <v>280</v>
      </c>
      <c r="AA189" s="209" t="s">
        <v>301</v>
      </c>
      <c r="AB189" s="209" t="s">
        <v>304</v>
      </c>
      <c r="AC189" s="209" t="s">
        <v>309</v>
      </c>
      <c r="AD189" s="209" t="s">
        <v>314</v>
      </c>
      <c r="AE189" s="209" t="s">
        <v>321</v>
      </c>
      <c r="AF189" s="209" t="s">
        <v>349</v>
      </c>
      <c r="AG189" s="209" t="s">
        <v>360</v>
      </c>
      <c r="AH189" s="209" t="s">
        <v>362</v>
      </c>
      <c r="AI189" s="209" t="s">
        <v>366</v>
      </c>
      <c r="AJ189" s="209" t="s">
        <v>368</v>
      </c>
      <c r="AK189" s="209" t="s">
        <v>372</v>
      </c>
      <c r="AL189" s="209" t="s">
        <v>376</v>
      </c>
      <c r="AM189" s="209" t="s">
        <v>380</v>
      </c>
      <c r="AN189" s="209" t="str">
        <f>+AN152</f>
        <v>31 Dec 2025</v>
      </c>
      <c r="AO189" s="209" t="str">
        <f>+AO152</f>
        <v>31 Mar 2026</v>
      </c>
      <c r="AP189" s="209" t="str">
        <f>+AP152</f>
        <v>30 Jun 2026</v>
      </c>
    </row>
    <row r="190" spans="1:42" x14ac:dyDescent="0.2">
      <c r="A190" s="206" t="s">
        <v>183</v>
      </c>
      <c r="B190" s="206"/>
      <c r="C190" s="206"/>
      <c r="D190" s="206"/>
      <c r="E190" s="206"/>
      <c r="F190" s="206"/>
      <c r="G190" s="206"/>
      <c r="H190" s="206"/>
      <c r="I190" s="206"/>
      <c r="J190" s="206"/>
      <c r="K190" s="206"/>
      <c r="L190" s="206"/>
      <c r="M190" s="206"/>
      <c r="N190" s="206"/>
      <c r="O190" s="206"/>
      <c r="P190" s="206"/>
      <c r="Q190" s="206"/>
      <c r="R190" s="206"/>
      <c r="S190" s="206"/>
      <c r="T190" s="206"/>
      <c r="U190" s="206"/>
      <c r="V190" s="206"/>
      <c r="W190" s="206"/>
      <c r="X190" s="206"/>
      <c r="Y190" s="206"/>
      <c r="Z190" s="206"/>
      <c r="AA190" s="206"/>
      <c r="AB190" s="206"/>
      <c r="AC190" s="206"/>
      <c r="AD190" s="206"/>
      <c r="AE190" s="206"/>
      <c r="AF190" s="206"/>
      <c r="AG190" s="206"/>
      <c r="AH190" s="206"/>
      <c r="AI190" s="206"/>
      <c r="AJ190" s="206"/>
      <c r="AK190" s="206"/>
      <c r="AL190" s="206"/>
      <c r="AM190" s="206"/>
      <c r="AN190" s="206"/>
      <c r="AO190" s="206"/>
      <c r="AP190" s="206"/>
    </row>
    <row r="191" spans="1:42" ht="22.5" x14ac:dyDescent="0.2">
      <c r="A191" s="120" t="s">
        <v>333</v>
      </c>
      <c r="B191" s="327">
        <v>59.512999999999998</v>
      </c>
      <c r="C191" s="327">
        <v>81.475999999999999</v>
      </c>
      <c r="D191" s="327">
        <v>90.36</v>
      </c>
      <c r="E191" s="327">
        <v>81.950999999999993</v>
      </c>
      <c r="F191" s="327">
        <v>59.747999999999998</v>
      </c>
      <c r="G191" s="327">
        <v>80.572000000000003</v>
      </c>
      <c r="H191" s="327">
        <v>103.51900000000001</v>
      </c>
      <c r="I191" s="327">
        <v>91.849000000000004</v>
      </c>
      <c r="J191" s="327">
        <v>74.489000000000004</v>
      </c>
      <c r="K191" s="327">
        <v>84.289000000000001</v>
      </c>
      <c r="L191" s="327">
        <v>103.66200000000001</v>
      </c>
      <c r="M191" s="327">
        <v>94.995999999999995</v>
      </c>
      <c r="N191" s="327">
        <v>92.941000000000003</v>
      </c>
      <c r="O191" s="327">
        <v>115.559</v>
      </c>
      <c r="P191" s="327">
        <v>134.20400000000001</v>
      </c>
      <c r="Q191" s="327">
        <v>125.92700000000001</v>
      </c>
      <c r="R191" s="327">
        <v>138.63399999999999</v>
      </c>
      <c r="S191" s="327">
        <v>140.45400000000001</v>
      </c>
      <c r="T191" s="327">
        <v>169.346</v>
      </c>
      <c r="U191" s="327">
        <v>146.13</v>
      </c>
      <c r="V191" s="327">
        <v>140.018</v>
      </c>
      <c r="W191" s="327">
        <v>123.94</v>
      </c>
      <c r="X191" s="327">
        <v>134.03700000000001</v>
      </c>
      <c r="Y191" s="327">
        <v>130.47</v>
      </c>
      <c r="Z191" s="327">
        <v>161.01</v>
      </c>
      <c r="AA191" s="327">
        <v>165.51599999999999</v>
      </c>
      <c r="AB191" s="327">
        <v>140.85</v>
      </c>
      <c r="AC191" s="327">
        <v>132.76400000000001</v>
      </c>
      <c r="AD191" s="327">
        <v>127.54300000000001</v>
      </c>
      <c r="AE191" s="327">
        <v>155.87799999999999</v>
      </c>
      <c r="AF191" s="327">
        <v>137.07400000000001</v>
      </c>
      <c r="AG191" s="327">
        <v>130.274</v>
      </c>
      <c r="AH191" s="327">
        <v>156.84899999999999</v>
      </c>
      <c r="AI191" s="327">
        <v>157.714</v>
      </c>
      <c r="AJ191" s="327">
        <v>202.08099999999999</v>
      </c>
      <c r="AK191" s="327">
        <v>191.44200000000001</v>
      </c>
      <c r="AL191" s="327">
        <v>192.006</v>
      </c>
      <c r="AM191" s="327">
        <v>207.286</v>
      </c>
      <c r="AN191" s="327">
        <v>213.59100000000001</v>
      </c>
      <c r="AO191" s="327">
        <v>178.452</v>
      </c>
      <c r="AP191" s="327">
        <v>189.673</v>
      </c>
    </row>
    <row r="192" spans="1:42" x14ac:dyDescent="0.2">
      <c r="A192" s="205" t="s">
        <v>329</v>
      </c>
      <c r="B192" s="329">
        <v>23.300999999999998</v>
      </c>
      <c r="C192" s="329">
        <v>20.067</v>
      </c>
      <c r="D192" s="329">
        <v>17.556000000000001</v>
      </c>
      <c r="E192" s="329">
        <v>17.164000000000001</v>
      </c>
      <c r="F192" s="329">
        <v>17.701000000000001</v>
      </c>
      <c r="G192" s="329">
        <v>14.445</v>
      </c>
      <c r="H192" s="329">
        <v>15.362</v>
      </c>
      <c r="I192" s="329">
        <v>15.458</v>
      </c>
      <c r="J192" s="329">
        <v>16.422999999999998</v>
      </c>
      <c r="K192" s="329">
        <v>19.155000000000001</v>
      </c>
      <c r="L192" s="329">
        <v>20.123000000000001</v>
      </c>
      <c r="M192" s="329">
        <v>17.544</v>
      </c>
      <c r="N192" s="329">
        <v>19.021999999999998</v>
      </c>
      <c r="O192" s="329">
        <v>18.849</v>
      </c>
      <c r="P192" s="329">
        <v>33.008000000000003</v>
      </c>
      <c r="Q192" s="329">
        <v>30.599</v>
      </c>
      <c r="R192" s="329">
        <v>38.704000000000001</v>
      </c>
      <c r="S192" s="329">
        <v>43.963000000000001</v>
      </c>
      <c r="T192" s="329">
        <v>29.837</v>
      </c>
      <c r="U192" s="329">
        <v>60.738999999999997</v>
      </c>
      <c r="V192" s="329">
        <v>60.704000000000001</v>
      </c>
      <c r="W192" s="329">
        <v>54.96</v>
      </c>
      <c r="X192" s="329">
        <v>26.94</v>
      </c>
      <c r="Y192" s="329">
        <v>10.773999999999999</v>
      </c>
      <c r="Z192" s="329">
        <v>18.849</v>
      </c>
      <c r="AA192" s="329">
        <v>39.738</v>
      </c>
      <c r="AB192" s="329">
        <v>50.945</v>
      </c>
      <c r="AC192" s="329">
        <v>40.920999999999999</v>
      </c>
      <c r="AD192" s="329">
        <v>32.716000000000001</v>
      </c>
      <c r="AE192" s="329">
        <v>41.594999999999999</v>
      </c>
      <c r="AF192" s="329">
        <v>68.245000000000005</v>
      </c>
      <c r="AG192" s="329">
        <v>39.276000000000003</v>
      </c>
      <c r="AH192" s="329">
        <v>15.476000000000001</v>
      </c>
      <c r="AI192" s="329">
        <v>41.756999999999998</v>
      </c>
      <c r="AJ192" s="329">
        <v>57.145000000000003</v>
      </c>
      <c r="AK192" s="329">
        <v>49.314</v>
      </c>
      <c r="AL192" s="329">
        <v>6.73</v>
      </c>
      <c r="AM192" s="329">
        <v>56.420999999999999</v>
      </c>
      <c r="AN192" s="329">
        <v>60.198999999999998</v>
      </c>
      <c r="AO192" s="329">
        <v>71.299000000000007</v>
      </c>
      <c r="AP192" s="329">
        <v>29.436</v>
      </c>
    </row>
    <row r="193" spans="1:86" x14ac:dyDescent="0.2">
      <c r="A193" s="339" t="s">
        <v>177</v>
      </c>
      <c r="B193" s="329">
        <v>23.300999999999998</v>
      </c>
      <c r="C193" s="329">
        <v>20.067</v>
      </c>
      <c r="D193" s="329">
        <v>17.556000000000001</v>
      </c>
      <c r="E193" s="329">
        <v>17.164000000000001</v>
      </c>
      <c r="F193" s="329">
        <v>17.701000000000001</v>
      </c>
      <c r="G193" s="329">
        <v>14.445</v>
      </c>
      <c r="H193" s="329">
        <v>15.362</v>
      </c>
      <c r="I193" s="329">
        <v>15.5</v>
      </c>
      <c r="J193" s="329">
        <v>16.456</v>
      </c>
      <c r="K193" s="329">
        <v>19.175999999999998</v>
      </c>
      <c r="L193" s="329">
        <v>20.190999999999999</v>
      </c>
      <c r="M193" s="329">
        <v>17.597000000000001</v>
      </c>
      <c r="N193" s="329">
        <v>19.056999999999999</v>
      </c>
      <c r="O193" s="329">
        <v>18.870999999999999</v>
      </c>
      <c r="P193" s="329">
        <v>33.014000000000003</v>
      </c>
      <c r="Q193" s="329">
        <v>30.609000000000002</v>
      </c>
      <c r="R193" s="329">
        <v>38.713000000000001</v>
      </c>
      <c r="S193" s="329">
        <v>43.981000000000002</v>
      </c>
      <c r="T193" s="329">
        <v>29.85</v>
      </c>
      <c r="U193" s="329">
        <v>60.761000000000003</v>
      </c>
      <c r="V193" s="329">
        <v>60.722000000000001</v>
      </c>
      <c r="W193" s="329">
        <v>54.975000000000001</v>
      </c>
      <c r="X193" s="329">
        <v>26.951000000000001</v>
      </c>
      <c r="Y193" s="329">
        <v>10.78</v>
      </c>
      <c r="Z193" s="329">
        <v>18.858000000000001</v>
      </c>
      <c r="AA193" s="329">
        <v>39.749000000000002</v>
      </c>
      <c r="AB193" s="329">
        <v>50.957000000000001</v>
      </c>
      <c r="AC193" s="329">
        <v>40.927999999999997</v>
      </c>
      <c r="AD193" s="329">
        <v>32.722999999999999</v>
      </c>
      <c r="AE193" s="329">
        <v>41.606000000000002</v>
      </c>
      <c r="AF193" s="329">
        <v>68.265000000000001</v>
      </c>
      <c r="AG193" s="329">
        <v>39.286999999999999</v>
      </c>
      <c r="AH193" s="329">
        <v>15.481999999999999</v>
      </c>
      <c r="AI193" s="329">
        <v>41.768000000000001</v>
      </c>
      <c r="AJ193" s="329">
        <v>57.155000000000001</v>
      </c>
      <c r="AK193" s="329">
        <v>49.323999999999998</v>
      </c>
      <c r="AL193" s="329">
        <v>6.7320000000000002</v>
      </c>
      <c r="AM193" s="329">
        <v>56.43</v>
      </c>
      <c r="AN193" s="329">
        <v>60.204999999999998</v>
      </c>
      <c r="AO193" s="329">
        <v>71.305000000000007</v>
      </c>
      <c r="AP193" s="329">
        <v>29.440999999999999</v>
      </c>
    </row>
    <row r="194" spans="1:86" x14ac:dyDescent="0.2">
      <c r="A194" s="339" t="s">
        <v>186</v>
      </c>
      <c r="B194" s="329">
        <v>0</v>
      </c>
      <c r="C194" s="329">
        <v>0</v>
      </c>
      <c r="D194" s="329">
        <v>0</v>
      </c>
      <c r="E194" s="329">
        <v>0</v>
      </c>
      <c r="F194" s="329">
        <v>0</v>
      </c>
      <c r="G194" s="329">
        <v>0</v>
      </c>
      <c r="H194" s="329">
        <v>0</v>
      </c>
      <c r="I194" s="329">
        <v>-4.2000000000000003E-2</v>
      </c>
      <c r="J194" s="329">
        <v>-3.3000000000000002E-2</v>
      </c>
      <c r="K194" s="329">
        <v>-2.1000000000000001E-2</v>
      </c>
      <c r="L194" s="329">
        <v>-6.8000000000000005E-2</v>
      </c>
      <c r="M194" s="329">
        <v>-5.2999999999999999E-2</v>
      </c>
      <c r="N194" s="329">
        <v>-3.5000000000000003E-2</v>
      </c>
      <c r="O194" s="329">
        <v>-2.1999999999999999E-2</v>
      </c>
      <c r="P194" s="329">
        <v>-6.0000000000000001E-3</v>
      </c>
      <c r="Q194" s="329">
        <v>-0.01</v>
      </c>
      <c r="R194" s="329">
        <v>-8.9999999999999993E-3</v>
      </c>
      <c r="S194" s="329">
        <v>-1.7999999999999999E-2</v>
      </c>
      <c r="T194" s="329">
        <v>-1.2999999999999999E-2</v>
      </c>
      <c r="U194" s="329">
        <v>-2.1999999999999999E-2</v>
      </c>
      <c r="V194" s="329">
        <v>-1.7999999999999999E-2</v>
      </c>
      <c r="W194" s="329">
        <v>-1.4999999999999999E-2</v>
      </c>
      <c r="X194" s="329">
        <v>-1.0999999999999999E-2</v>
      </c>
      <c r="Y194" s="329">
        <v>-6.0000000000000001E-3</v>
      </c>
      <c r="Z194" s="329">
        <v>-8.9999999999999993E-3</v>
      </c>
      <c r="AA194" s="329">
        <v>-1.0999999999999999E-2</v>
      </c>
      <c r="AB194" s="329">
        <v>-1.2E-2</v>
      </c>
      <c r="AC194" s="329">
        <v>-7.0000000000000001E-3</v>
      </c>
      <c r="AD194" s="329">
        <v>-7.0000000000000001E-3</v>
      </c>
      <c r="AE194" s="329">
        <v>-1.0999999999999999E-2</v>
      </c>
      <c r="AF194" s="329">
        <v>-0.02</v>
      </c>
      <c r="AG194" s="329">
        <v>-1.0999999999999999E-2</v>
      </c>
      <c r="AH194" s="329">
        <v>-6.0000000000000001E-3</v>
      </c>
      <c r="AI194" s="329">
        <v>-1.0999999999999999E-2</v>
      </c>
      <c r="AJ194" s="329">
        <v>-0.01</v>
      </c>
      <c r="AK194" s="329">
        <v>-0.01</v>
      </c>
      <c r="AL194" s="329">
        <v>-2E-3</v>
      </c>
      <c r="AM194" s="329">
        <v>-8.9999999999999993E-3</v>
      </c>
      <c r="AN194" s="329">
        <v>-6.0000000000000001E-3</v>
      </c>
      <c r="AO194" s="329">
        <v>-6.0000000000000001E-3</v>
      </c>
      <c r="AP194" s="329">
        <v>-5.0000000000000001E-3</v>
      </c>
    </row>
    <row r="195" spans="1:86" x14ac:dyDescent="0.2">
      <c r="A195" s="205" t="s">
        <v>178</v>
      </c>
      <c r="B195" s="329">
        <v>321.18299999999999</v>
      </c>
      <c r="C195" s="329">
        <v>326.57100000000003</v>
      </c>
      <c r="D195" s="329">
        <v>329.608</v>
      </c>
      <c r="E195" s="329">
        <v>350.58699999999999</v>
      </c>
      <c r="F195" s="329">
        <v>371.86700000000002</v>
      </c>
      <c r="G195" s="329">
        <v>378.00400000000002</v>
      </c>
      <c r="H195" s="329">
        <v>386.80399999999997</v>
      </c>
      <c r="I195" s="329">
        <v>406.83499999999998</v>
      </c>
      <c r="J195" s="329">
        <v>443.57400000000001</v>
      </c>
      <c r="K195" s="329">
        <v>456.20499999999998</v>
      </c>
      <c r="L195" s="329">
        <v>466.85399999999998</v>
      </c>
      <c r="M195" s="329">
        <v>487.55700000000002</v>
      </c>
      <c r="N195" s="329">
        <v>512.29600000000005</v>
      </c>
      <c r="O195" s="329">
        <v>530.19200000000001</v>
      </c>
      <c r="P195" s="329">
        <v>540.07299999999998</v>
      </c>
      <c r="Q195" s="329">
        <v>551.64800000000002</v>
      </c>
      <c r="R195" s="329">
        <v>562.71900000000005</v>
      </c>
      <c r="S195" s="329">
        <v>563.80499999999995</v>
      </c>
      <c r="T195" s="329">
        <v>559.22299999999996</v>
      </c>
      <c r="U195" s="329">
        <v>568.84799999999996</v>
      </c>
      <c r="V195" s="329">
        <v>589.149</v>
      </c>
      <c r="W195" s="329">
        <v>602.399</v>
      </c>
      <c r="X195" s="329">
        <v>634.529</v>
      </c>
      <c r="Y195" s="329">
        <v>683.75800000000004</v>
      </c>
      <c r="Z195" s="329">
        <v>722.59400000000005</v>
      </c>
      <c r="AA195" s="329">
        <v>734.00699999999995</v>
      </c>
      <c r="AB195" s="329">
        <v>740.77499999999998</v>
      </c>
      <c r="AC195" s="329">
        <v>770.36699999999996</v>
      </c>
      <c r="AD195" s="329">
        <v>802.08</v>
      </c>
      <c r="AE195" s="329">
        <v>815.75800000000004</v>
      </c>
      <c r="AF195" s="329">
        <v>831.33299999999997</v>
      </c>
      <c r="AG195" s="329">
        <v>865.62099999999998</v>
      </c>
      <c r="AH195" s="329">
        <v>924.91600000000005</v>
      </c>
      <c r="AI195" s="329">
        <v>948.71900000000005</v>
      </c>
      <c r="AJ195" s="329">
        <v>996.78099999999995</v>
      </c>
      <c r="AK195" s="329">
        <v>1069.49</v>
      </c>
      <c r="AL195" s="329">
        <v>1137.6859999999999</v>
      </c>
      <c r="AM195" s="329">
        <v>1130.0909999999999</v>
      </c>
      <c r="AN195" s="329">
        <v>1168.3910000000001</v>
      </c>
      <c r="AO195" s="329">
        <v>1191.337</v>
      </c>
      <c r="AP195" s="329">
        <v>1222.192</v>
      </c>
    </row>
    <row r="196" spans="1:86" x14ac:dyDescent="0.2">
      <c r="A196" s="339" t="s">
        <v>177</v>
      </c>
      <c r="B196" s="329">
        <v>347.44099999999997</v>
      </c>
      <c r="C196" s="329">
        <v>353.26799999999997</v>
      </c>
      <c r="D196" s="329">
        <v>357.38299999999998</v>
      </c>
      <c r="E196" s="329">
        <v>377.96600000000001</v>
      </c>
      <c r="F196" s="329">
        <v>399.81700000000001</v>
      </c>
      <c r="G196" s="329">
        <v>406.48899999999998</v>
      </c>
      <c r="H196" s="329">
        <v>414.22800000000001</v>
      </c>
      <c r="I196" s="329">
        <v>431.51799999999997</v>
      </c>
      <c r="J196" s="329">
        <v>468.90499999999997</v>
      </c>
      <c r="K196" s="329">
        <v>482.93900000000002</v>
      </c>
      <c r="L196" s="329">
        <v>493.95</v>
      </c>
      <c r="M196" s="329">
        <v>514.82299999999998</v>
      </c>
      <c r="N196" s="329">
        <v>540.08799999999997</v>
      </c>
      <c r="O196" s="329">
        <v>558.70000000000005</v>
      </c>
      <c r="P196" s="329">
        <v>567.10299999999995</v>
      </c>
      <c r="Q196" s="329">
        <v>582.1</v>
      </c>
      <c r="R196" s="329">
        <v>593.04999999999995</v>
      </c>
      <c r="S196" s="329">
        <v>597.65899999999999</v>
      </c>
      <c r="T196" s="329">
        <v>596.07600000000002</v>
      </c>
      <c r="U196" s="329">
        <v>605.96799999999996</v>
      </c>
      <c r="V196" s="329">
        <v>625.66</v>
      </c>
      <c r="W196" s="329">
        <v>639.15800000000002</v>
      </c>
      <c r="X196" s="329">
        <v>672.37599999999998</v>
      </c>
      <c r="Y196" s="329">
        <v>721.30399999999997</v>
      </c>
      <c r="Z196" s="329">
        <v>758.58799999999997</v>
      </c>
      <c r="AA196" s="329">
        <v>770.22299999999996</v>
      </c>
      <c r="AB196" s="329">
        <v>777.202</v>
      </c>
      <c r="AC196" s="329">
        <v>805.85</v>
      </c>
      <c r="AD196" s="329">
        <v>836.13400000000001</v>
      </c>
      <c r="AE196" s="329">
        <v>850.77300000000002</v>
      </c>
      <c r="AF196" s="329">
        <v>866.73</v>
      </c>
      <c r="AG196" s="329">
        <v>902.30399999999997</v>
      </c>
      <c r="AH196" s="329">
        <v>959.34100000000001</v>
      </c>
      <c r="AI196" s="329">
        <v>983.80899999999997</v>
      </c>
      <c r="AJ196" s="329">
        <v>1028.521</v>
      </c>
      <c r="AK196" s="329">
        <v>1102.181</v>
      </c>
      <c r="AL196" s="329">
        <v>1169.3219999999999</v>
      </c>
      <c r="AM196" s="329">
        <v>1160.636</v>
      </c>
      <c r="AN196" s="329">
        <v>1199.154</v>
      </c>
      <c r="AO196" s="329">
        <v>1222.95</v>
      </c>
      <c r="AP196" s="329">
        <v>1252.047</v>
      </c>
    </row>
    <row r="197" spans="1:86" x14ac:dyDescent="0.2">
      <c r="A197" s="339" t="s">
        <v>172</v>
      </c>
      <c r="B197" s="329">
        <v>229.13800000000001</v>
      </c>
      <c r="C197" s="329">
        <v>230.69900000000001</v>
      </c>
      <c r="D197" s="329">
        <v>231.05500000000001</v>
      </c>
      <c r="E197" s="329">
        <v>247.38499999999999</v>
      </c>
      <c r="F197" s="329">
        <v>259.38200000000001</v>
      </c>
      <c r="G197" s="329">
        <v>258.95999999999998</v>
      </c>
      <c r="H197" s="329">
        <v>262.64299999999997</v>
      </c>
      <c r="I197" s="329">
        <v>276.27</v>
      </c>
      <c r="J197" s="329">
        <v>303.21899999999999</v>
      </c>
      <c r="K197" s="329">
        <v>310.38799999999998</v>
      </c>
      <c r="L197" s="329">
        <v>315.40800000000002</v>
      </c>
      <c r="M197" s="329">
        <v>331.322</v>
      </c>
      <c r="N197" s="329">
        <v>346.63299999999998</v>
      </c>
      <c r="O197" s="329">
        <v>357.02100000000002</v>
      </c>
      <c r="P197" s="329">
        <v>359.41399999999999</v>
      </c>
      <c r="Q197" s="329">
        <v>370.822</v>
      </c>
      <c r="R197" s="329">
        <v>381.45699999999999</v>
      </c>
      <c r="S197" s="329">
        <v>380.43400000000003</v>
      </c>
      <c r="T197" s="329">
        <v>375.58600000000001</v>
      </c>
      <c r="U197" s="329">
        <v>377.23099999999999</v>
      </c>
      <c r="V197" s="329">
        <v>385.54199999999997</v>
      </c>
      <c r="W197" s="329">
        <v>390.34899999999999</v>
      </c>
      <c r="X197" s="329">
        <v>413.54</v>
      </c>
      <c r="Y197" s="329">
        <v>446.755</v>
      </c>
      <c r="Z197" s="329">
        <v>467.73700000000002</v>
      </c>
      <c r="AA197" s="329">
        <v>468.22399999999999</v>
      </c>
      <c r="AB197" s="329">
        <v>471.59800000000001</v>
      </c>
      <c r="AC197" s="329">
        <v>485.666</v>
      </c>
      <c r="AD197" s="329">
        <v>501.81099999999998</v>
      </c>
      <c r="AE197" s="329">
        <v>503.37799999999999</v>
      </c>
      <c r="AF197" s="329">
        <v>505.178</v>
      </c>
      <c r="AG197" s="329">
        <v>517.80700000000002</v>
      </c>
      <c r="AH197" s="329">
        <v>543.19399999999996</v>
      </c>
      <c r="AI197" s="329">
        <v>542.76099999999997</v>
      </c>
      <c r="AJ197" s="329">
        <v>563.84799999999996</v>
      </c>
      <c r="AK197" s="329">
        <v>601.26099999999997</v>
      </c>
      <c r="AL197" s="329">
        <v>639.39499999999998</v>
      </c>
      <c r="AM197" s="329">
        <v>633.47299999999996</v>
      </c>
      <c r="AN197" s="329">
        <v>639.32600000000002</v>
      </c>
      <c r="AO197" s="329">
        <v>645.53399999999999</v>
      </c>
      <c r="AP197" s="329">
        <v>654.82000000000005</v>
      </c>
    </row>
    <row r="198" spans="1:86" x14ac:dyDescent="0.2">
      <c r="A198" s="339" t="s">
        <v>170</v>
      </c>
      <c r="B198" s="329">
        <v>118.303</v>
      </c>
      <c r="C198" s="329">
        <v>122.569</v>
      </c>
      <c r="D198" s="329">
        <v>126.328</v>
      </c>
      <c r="E198" s="329">
        <v>130.58099999999999</v>
      </c>
      <c r="F198" s="329">
        <v>140.435</v>
      </c>
      <c r="G198" s="329">
        <v>147.529</v>
      </c>
      <c r="H198" s="329">
        <v>151.58500000000001</v>
      </c>
      <c r="I198" s="329">
        <v>155.24799999999999</v>
      </c>
      <c r="J198" s="329">
        <v>165.68600000000001</v>
      </c>
      <c r="K198" s="329">
        <v>172.55099999999999</v>
      </c>
      <c r="L198" s="329">
        <v>178.542</v>
      </c>
      <c r="M198" s="329">
        <v>183.501</v>
      </c>
      <c r="N198" s="329">
        <v>193.45500000000001</v>
      </c>
      <c r="O198" s="329">
        <v>201.679</v>
      </c>
      <c r="P198" s="329">
        <v>207.68899999999999</v>
      </c>
      <c r="Q198" s="329">
        <v>211.25299999999999</v>
      </c>
      <c r="R198" s="329">
        <v>211.583</v>
      </c>
      <c r="S198" s="329">
        <v>217.18299999999999</v>
      </c>
      <c r="T198" s="329">
        <v>220.48099999999999</v>
      </c>
      <c r="U198" s="329">
        <v>228.72800000000001</v>
      </c>
      <c r="V198" s="329">
        <v>240.10300000000001</v>
      </c>
      <c r="W198" s="329">
        <v>248.79900000000001</v>
      </c>
      <c r="X198" s="329">
        <v>258.82600000000002</v>
      </c>
      <c r="Y198" s="329">
        <v>274.536</v>
      </c>
      <c r="Z198" s="329">
        <v>290.82100000000003</v>
      </c>
      <c r="AA198" s="329">
        <v>301.96600000000001</v>
      </c>
      <c r="AB198" s="329">
        <v>305.57799999999997</v>
      </c>
      <c r="AC198" s="329">
        <v>320.16000000000003</v>
      </c>
      <c r="AD198" s="329">
        <v>334.28300000000002</v>
      </c>
      <c r="AE198" s="329">
        <v>347.35700000000003</v>
      </c>
      <c r="AF198" s="329">
        <v>361.51100000000002</v>
      </c>
      <c r="AG198" s="329">
        <v>384.47199999999998</v>
      </c>
      <c r="AH198" s="329">
        <v>416.10700000000003</v>
      </c>
      <c r="AI198" s="329">
        <v>441.00799999999998</v>
      </c>
      <c r="AJ198" s="329">
        <v>464.64100000000002</v>
      </c>
      <c r="AK198" s="329">
        <v>500.904</v>
      </c>
      <c r="AL198" s="329">
        <v>529.87800000000004</v>
      </c>
      <c r="AM198" s="329">
        <v>527.14700000000005</v>
      </c>
      <c r="AN198" s="329">
        <v>559.79</v>
      </c>
      <c r="AO198" s="329">
        <v>577.399</v>
      </c>
      <c r="AP198" s="329">
        <v>597.19600000000003</v>
      </c>
    </row>
    <row r="199" spans="1:86" x14ac:dyDescent="0.2">
      <c r="A199" s="339" t="s">
        <v>171</v>
      </c>
      <c r="B199" s="329">
        <v>0</v>
      </c>
      <c r="C199" s="329">
        <v>0</v>
      </c>
      <c r="D199" s="329">
        <v>0</v>
      </c>
      <c r="E199" s="329">
        <v>0</v>
      </c>
      <c r="F199" s="329">
        <v>0</v>
      </c>
      <c r="G199" s="329">
        <v>0</v>
      </c>
      <c r="H199" s="329">
        <v>0</v>
      </c>
      <c r="I199" s="329">
        <v>0</v>
      </c>
      <c r="J199" s="329">
        <v>0</v>
      </c>
      <c r="K199" s="329">
        <v>0</v>
      </c>
      <c r="L199" s="329">
        <v>0</v>
      </c>
      <c r="M199" s="329">
        <v>0</v>
      </c>
      <c r="N199" s="329">
        <v>0</v>
      </c>
      <c r="O199" s="329">
        <v>0</v>
      </c>
      <c r="P199" s="329">
        <v>0</v>
      </c>
      <c r="Q199" s="329">
        <v>2.5000000000000001E-2</v>
      </c>
      <c r="R199" s="329">
        <v>0.01</v>
      </c>
      <c r="S199" s="329">
        <v>4.2000000000000003E-2</v>
      </c>
      <c r="T199" s="329">
        <v>8.9999999999999993E-3</v>
      </c>
      <c r="U199" s="329">
        <v>8.9999999999999993E-3</v>
      </c>
      <c r="V199" s="329">
        <v>1.4999999999999999E-2</v>
      </c>
      <c r="W199" s="329">
        <v>0.01</v>
      </c>
      <c r="X199" s="329">
        <v>0.01</v>
      </c>
      <c r="Y199" s="329">
        <v>1.2999999999999999E-2</v>
      </c>
      <c r="Z199" s="329">
        <v>0.03</v>
      </c>
      <c r="AA199" s="329">
        <v>3.3000000000000002E-2</v>
      </c>
      <c r="AB199" s="329">
        <v>2.5999999999999999E-2</v>
      </c>
      <c r="AC199" s="329">
        <v>2.4E-2</v>
      </c>
      <c r="AD199" s="329">
        <v>0.04</v>
      </c>
      <c r="AE199" s="329">
        <v>3.7999999999999999E-2</v>
      </c>
      <c r="AF199" s="329">
        <v>4.1000000000000002E-2</v>
      </c>
      <c r="AG199" s="329">
        <v>2.5000000000000001E-2</v>
      </c>
      <c r="AH199" s="329">
        <v>0.04</v>
      </c>
      <c r="AI199" s="329">
        <v>0.04</v>
      </c>
      <c r="AJ199" s="329">
        <v>3.2000000000000001E-2</v>
      </c>
      <c r="AK199" s="329">
        <v>1.6E-2</v>
      </c>
      <c r="AL199" s="329">
        <v>4.9000000000000002E-2</v>
      </c>
      <c r="AM199" s="329">
        <v>1.6E-2</v>
      </c>
      <c r="AN199" s="329">
        <v>3.7999999999999999E-2</v>
      </c>
      <c r="AO199" s="329">
        <v>1.7000000000000001E-2</v>
      </c>
      <c r="AP199" s="329">
        <v>3.1E-2</v>
      </c>
    </row>
    <row r="200" spans="1:86" x14ac:dyDescent="0.2">
      <c r="A200" s="339" t="s">
        <v>230</v>
      </c>
      <c r="B200" s="329">
        <v>-26.257999999999999</v>
      </c>
      <c r="C200" s="329">
        <v>-26.696999999999999</v>
      </c>
      <c r="D200" s="329">
        <v>-27.774999999999999</v>
      </c>
      <c r="E200" s="329">
        <v>-27.379000000000001</v>
      </c>
      <c r="F200" s="329">
        <v>-27.95</v>
      </c>
      <c r="G200" s="329">
        <v>-28.484999999999999</v>
      </c>
      <c r="H200" s="329">
        <v>-27.423999999999999</v>
      </c>
      <c r="I200" s="329">
        <v>-24.683</v>
      </c>
      <c r="J200" s="329">
        <v>-25.331</v>
      </c>
      <c r="K200" s="329">
        <v>-26.734000000000002</v>
      </c>
      <c r="L200" s="329">
        <v>-27.096</v>
      </c>
      <c r="M200" s="329">
        <v>-27.265999999999998</v>
      </c>
      <c r="N200" s="329">
        <v>-27.792000000000002</v>
      </c>
      <c r="O200" s="329">
        <v>-28.507999999999999</v>
      </c>
      <c r="P200" s="329">
        <v>-27.03</v>
      </c>
      <c r="Q200" s="329">
        <v>-30.452000000000002</v>
      </c>
      <c r="R200" s="329">
        <v>-30.331</v>
      </c>
      <c r="S200" s="329">
        <v>-33.853999999999999</v>
      </c>
      <c r="T200" s="329">
        <v>-36.853000000000002</v>
      </c>
      <c r="U200" s="329">
        <v>-37.119999999999997</v>
      </c>
      <c r="V200" s="329">
        <v>-36.511000000000003</v>
      </c>
      <c r="W200" s="329">
        <v>-36.759</v>
      </c>
      <c r="X200" s="329">
        <v>-37.847000000000001</v>
      </c>
      <c r="Y200" s="329">
        <v>-37.545999999999999</v>
      </c>
      <c r="Z200" s="329">
        <v>-35.994</v>
      </c>
      <c r="AA200" s="329">
        <v>-36.216000000000001</v>
      </c>
      <c r="AB200" s="329">
        <v>-36.427</v>
      </c>
      <c r="AC200" s="329">
        <v>-35.482999999999997</v>
      </c>
      <c r="AD200" s="329">
        <v>-34.054000000000002</v>
      </c>
      <c r="AE200" s="329">
        <v>-35.015000000000001</v>
      </c>
      <c r="AF200" s="329">
        <v>-35.396999999999998</v>
      </c>
      <c r="AG200" s="329">
        <v>-36.683</v>
      </c>
      <c r="AH200" s="329">
        <v>-34.424999999999997</v>
      </c>
      <c r="AI200" s="329">
        <v>-35.090000000000003</v>
      </c>
      <c r="AJ200" s="329">
        <v>-31.74</v>
      </c>
      <c r="AK200" s="329">
        <v>-32.691000000000003</v>
      </c>
      <c r="AL200" s="329">
        <v>-31.635999999999999</v>
      </c>
      <c r="AM200" s="329">
        <v>-30.545000000000002</v>
      </c>
      <c r="AN200" s="329">
        <v>-30.763000000000002</v>
      </c>
      <c r="AO200" s="329">
        <v>-31.613</v>
      </c>
      <c r="AP200" s="329">
        <v>-29.855</v>
      </c>
    </row>
    <row r="201" spans="1:86" x14ac:dyDescent="0.2">
      <c r="A201" s="20" t="s">
        <v>182</v>
      </c>
      <c r="B201" s="328">
        <v>53.823</v>
      </c>
      <c r="C201" s="328">
        <v>54.884999999999998</v>
      </c>
      <c r="D201" s="328">
        <v>65.944000000000003</v>
      </c>
      <c r="E201" s="328">
        <v>62.804000000000002</v>
      </c>
      <c r="F201" s="328">
        <v>63.104999999999997</v>
      </c>
      <c r="G201" s="328">
        <v>65.965000000000003</v>
      </c>
      <c r="H201" s="328">
        <v>65.227999999999994</v>
      </c>
      <c r="I201" s="328">
        <v>72.462999999999994</v>
      </c>
      <c r="J201" s="328">
        <v>68.703000000000003</v>
      </c>
      <c r="K201" s="328">
        <v>72.805999999999997</v>
      </c>
      <c r="L201" s="328">
        <v>64.733000000000004</v>
      </c>
      <c r="M201" s="328">
        <v>75.302000000000007</v>
      </c>
      <c r="N201" s="328">
        <v>70.3</v>
      </c>
      <c r="O201" s="328">
        <v>79.391000000000005</v>
      </c>
      <c r="P201" s="328">
        <v>77.977000000000004</v>
      </c>
      <c r="Q201" s="328">
        <v>75.073999999999998</v>
      </c>
      <c r="R201" s="328">
        <v>68.165000000000006</v>
      </c>
      <c r="S201" s="328">
        <v>68.120999999999995</v>
      </c>
      <c r="T201" s="328">
        <v>102.709</v>
      </c>
      <c r="U201" s="328">
        <v>106.164</v>
      </c>
      <c r="V201" s="328">
        <v>110.489</v>
      </c>
      <c r="W201" s="328">
        <v>113.12</v>
      </c>
      <c r="X201" s="328">
        <v>118.98</v>
      </c>
      <c r="Y201" s="328">
        <v>89.730999999999995</v>
      </c>
      <c r="Z201" s="328">
        <v>61.156999999999996</v>
      </c>
      <c r="AA201" s="328">
        <v>80.507999999999996</v>
      </c>
      <c r="AB201" s="328">
        <v>133.77699999999999</v>
      </c>
      <c r="AC201" s="328">
        <v>138.57900000000001</v>
      </c>
      <c r="AD201" s="328">
        <v>129.071</v>
      </c>
      <c r="AE201" s="328">
        <v>148.602</v>
      </c>
      <c r="AF201" s="328">
        <v>175.374</v>
      </c>
      <c r="AG201" s="328">
        <v>159.30699999999999</v>
      </c>
      <c r="AH201" s="328">
        <v>119.56</v>
      </c>
      <c r="AI201" s="328">
        <v>134.12299999999999</v>
      </c>
      <c r="AJ201" s="328">
        <v>154.10400000000001</v>
      </c>
      <c r="AK201" s="328">
        <v>152.81</v>
      </c>
      <c r="AL201" s="328">
        <v>151.25399999999999</v>
      </c>
      <c r="AM201" s="328">
        <v>170.71700000000001</v>
      </c>
      <c r="AN201" s="328">
        <v>170.88499999999999</v>
      </c>
      <c r="AO201" s="328">
        <v>173.041</v>
      </c>
      <c r="AP201" s="328">
        <v>172.81700000000001</v>
      </c>
    </row>
    <row r="202" spans="1:86" x14ac:dyDescent="0.2">
      <c r="A202" s="339" t="s">
        <v>181</v>
      </c>
      <c r="B202" s="329">
        <v>3.9E-2</v>
      </c>
      <c r="C202" s="329">
        <v>0</v>
      </c>
      <c r="D202" s="329">
        <v>0</v>
      </c>
      <c r="E202" s="329">
        <v>0</v>
      </c>
      <c r="F202" s="329">
        <v>0</v>
      </c>
      <c r="G202" s="329">
        <v>0</v>
      </c>
      <c r="H202" s="329">
        <v>0</v>
      </c>
      <c r="I202" s="329">
        <v>0</v>
      </c>
      <c r="J202" s="329">
        <v>0</v>
      </c>
      <c r="K202" s="329">
        <v>0</v>
      </c>
      <c r="L202" s="329">
        <v>0</v>
      </c>
      <c r="M202" s="329">
        <v>0</v>
      </c>
      <c r="N202" s="329">
        <v>0</v>
      </c>
      <c r="O202" s="329">
        <v>0</v>
      </c>
      <c r="P202" s="329">
        <v>0</v>
      </c>
      <c r="Q202" s="329">
        <v>0</v>
      </c>
      <c r="R202" s="329">
        <v>0</v>
      </c>
      <c r="S202" s="329">
        <v>0</v>
      </c>
      <c r="T202" s="329">
        <v>0</v>
      </c>
      <c r="U202" s="329">
        <v>0</v>
      </c>
      <c r="V202" s="329">
        <v>0</v>
      </c>
      <c r="W202" s="329">
        <v>0</v>
      </c>
      <c r="X202" s="329">
        <v>0</v>
      </c>
      <c r="Y202" s="329">
        <v>0</v>
      </c>
      <c r="Z202" s="329">
        <v>0</v>
      </c>
      <c r="AA202" s="329">
        <v>0</v>
      </c>
      <c r="AB202" s="329">
        <v>0</v>
      </c>
      <c r="AC202" s="329">
        <v>0</v>
      </c>
      <c r="AD202" s="329">
        <v>0</v>
      </c>
      <c r="AE202" s="329">
        <v>0</v>
      </c>
      <c r="AF202" s="329">
        <v>0</v>
      </c>
      <c r="AG202" s="329">
        <v>0</v>
      </c>
      <c r="AH202" s="329">
        <v>0</v>
      </c>
      <c r="AI202" s="329">
        <v>0</v>
      </c>
      <c r="AJ202" s="329">
        <v>0</v>
      </c>
      <c r="AK202" s="329">
        <v>0</v>
      </c>
      <c r="AL202" s="329">
        <v>0</v>
      </c>
      <c r="AM202" s="329">
        <v>0</v>
      </c>
      <c r="AN202" s="329">
        <v>0</v>
      </c>
      <c r="AO202" s="329">
        <v>0</v>
      </c>
      <c r="AP202" s="329">
        <v>0</v>
      </c>
      <c r="BF202" s="111"/>
      <c r="BI202" s="152"/>
      <c r="BJ202" s="152"/>
      <c r="BK202" s="152"/>
      <c r="BL202" s="111"/>
      <c r="BM202" s="111"/>
      <c r="BN202" s="111"/>
      <c r="BO202" s="111"/>
      <c r="BP202" s="111"/>
      <c r="BQ202" s="152"/>
      <c r="BS202" s="152"/>
      <c r="BT202" s="152"/>
      <c r="BU202" s="152"/>
      <c r="BV202" s="111"/>
      <c r="BW202" s="152"/>
      <c r="BY202" s="152"/>
      <c r="BZ202" s="152"/>
      <c r="CA202" s="152"/>
      <c r="CB202" s="152"/>
      <c r="CC202" s="152"/>
      <c r="CE202" s="152"/>
      <c r="CF202" s="152"/>
      <c r="CG202" s="152"/>
      <c r="CH202" s="152"/>
    </row>
    <row r="203" spans="1:86" x14ac:dyDescent="0.2">
      <c r="A203" s="339" t="s">
        <v>180</v>
      </c>
      <c r="B203" s="329">
        <v>53.783999999999999</v>
      </c>
      <c r="C203" s="329">
        <v>54.884999999999998</v>
      </c>
      <c r="D203" s="329">
        <v>65.944000000000003</v>
      </c>
      <c r="E203" s="329">
        <v>62.804000000000002</v>
      </c>
      <c r="F203" s="329">
        <v>63.104999999999997</v>
      </c>
      <c r="G203" s="329">
        <v>65.965000000000003</v>
      </c>
      <c r="H203" s="329">
        <v>65.227999999999994</v>
      </c>
      <c r="I203" s="329">
        <v>72.462999999999994</v>
      </c>
      <c r="J203" s="329">
        <v>68.703000000000003</v>
      </c>
      <c r="K203" s="329">
        <v>72.805999999999997</v>
      </c>
      <c r="L203" s="329">
        <v>64.733000000000004</v>
      </c>
      <c r="M203" s="329">
        <v>75.302000000000007</v>
      </c>
      <c r="N203" s="329">
        <v>70.3</v>
      </c>
      <c r="O203" s="329">
        <v>79.391000000000005</v>
      </c>
      <c r="P203" s="329">
        <v>77.977000000000004</v>
      </c>
      <c r="Q203" s="329">
        <v>75.073999999999998</v>
      </c>
      <c r="R203" s="329">
        <v>68.165000000000006</v>
      </c>
      <c r="S203" s="329">
        <v>68.120999999999995</v>
      </c>
      <c r="T203" s="329">
        <v>102.709</v>
      </c>
      <c r="U203" s="329">
        <v>106.164</v>
      </c>
      <c r="V203" s="329">
        <v>110.489</v>
      </c>
      <c r="W203" s="329">
        <v>113.12</v>
      </c>
      <c r="X203" s="329">
        <v>118.98</v>
      </c>
      <c r="Y203" s="329">
        <v>89.730999999999995</v>
      </c>
      <c r="Z203" s="329">
        <v>61.156999999999996</v>
      </c>
      <c r="AA203" s="329">
        <v>80.507999999999996</v>
      </c>
      <c r="AB203" s="329">
        <v>133.77699999999999</v>
      </c>
      <c r="AC203" s="329">
        <v>138.57900000000001</v>
      </c>
      <c r="AD203" s="329">
        <v>129.071</v>
      </c>
      <c r="AE203" s="329">
        <v>148.602</v>
      </c>
      <c r="AF203" s="329">
        <v>175.374</v>
      </c>
      <c r="AG203" s="329">
        <v>159.30699999999999</v>
      </c>
      <c r="AH203" s="329">
        <v>119.56</v>
      </c>
      <c r="AI203" s="329">
        <v>134.12299999999999</v>
      </c>
      <c r="AJ203" s="329">
        <v>154.10400000000001</v>
      </c>
      <c r="AK203" s="329">
        <v>152.81</v>
      </c>
      <c r="AL203" s="329">
        <v>151.25399999999999</v>
      </c>
      <c r="AM203" s="329">
        <v>170.71700000000001</v>
      </c>
      <c r="AN203" s="329">
        <v>170.88499999999999</v>
      </c>
      <c r="AO203" s="329">
        <v>173.041</v>
      </c>
      <c r="AP203" s="329">
        <v>172.81700000000001</v>
      </c>
      <c r="BF203" s="111"/>
      <c r="BI203" s="152"/>
      <c r="BJ203" s="152"/>
      <c r="BK203" s="152"/>
      <c r="BL203" s="111"/>
      <c r="BM203" s="111"/>
      <c r="BN203" s="111"/>
      <c r="BO203" s="111"/>
      <c r="BP203" s="111"/>
      <c r="BQ203" s="152"/>
      <c r="BS203" s="152"/>
      <c r="BT203" s="152"/>
      <c r="BU203" s="152"/>
      <c r="BV203" s="111"/>
      <c r="BW203" s="152"/>
      <c r="BY203" s="152"/>
      <c r="BZ203" s="152"/>
      <c r="CA203" s="152"/>
      <c r="CB203" s="152"/>
      <c r="CC203" s="152"/>
      <c r="CE203" s="152"/>
      <c r="CF203" s="152"/>
      <c r="CG203" s="152"/>
      <c r="CH203" s="152"/>
    </row>
    <row r="204" spans="1:86" x14ac:dyDescent="0.2">
      <c r="A204" s="264" t="s">
        <v>351</v>
      </c>
      <c r="B204" s="329">
        <v>0</v>
      </c>
      <c r="C204" s="329">
        <v>0</v>
      </c>
      <c r="D204" s="329">
        <v>0</v>
      </c>
      <c r="E204" s="329">
        <v>0</v>
      </c>
      <c r="F204" s="329">
        <v>0</v>
      </c>
      <c r="G204" s="329">
        <v>0</v>
      </c>
      <c r="H204" s="329">
        <v>0</v>
      </c>
      <c r="I204" s="329">
        <v>0</v>
      </c>
      <c r="J204" s="329">
        <v>0</v>
      </c>
      <c r="K204" s="329">
        <v>0</v>
      </c>
      <c r="L204" s="329">
        <v>0</v>
      </c>
      <c r="M204" s="329">
        <v>0</v>
      </c>
      <c r="N204" s="329">
        <v>0</v>
      </c>
      <c r="O204" s="329">
        <v>0</v>
      </c>
      <c r="P204" s="329">
        <v>0</v>
      </c>
      <c r="Q204" s="329">
        <v>0</v>
      </c>
      <c r="R204" s="329">
        <v>0</v>
      </c>
      <c r="S204" s="329">
        <v>0</v>
      </c>
      <c r="T204" s="329">
        <v>0</v>
      </c>
      <c r="U204" s="329">
        <v>0</v>
      </c>
      <c r="V204" s="329">
        <v>0</v>
      </c>
      <c r="W204" s="329">
        <v>0</v>
      </c>
      <c r="X204" s="329">
        <v>0</v>
      </c>
      <c r="Y204" s="329">
        <v>0</v>
      </c>
      <c r="Z204" s="329">
        <v>0</v>
      </c>
      <c r="AA204" s="329">
        <v>0</v>
      </c>
      <c r="AB204" s="329">
        <v>0</v>
      </c>
      <c r="AC204" s="329">
        <v>0</v>
      </c>
      <c r="AD204" s="329">
        <v>0</v>
      </c>
      <c r="AE204" s="329">
        <v>0</v>
      </c>
      <c r="AF204" s="329">
        <v>0</v>
      </c>
      <c r="AG204" s="329">
        <v>0</v>
      </c>
      <c r="AH204" s="329">
        <v>0</v>
      </c>
      <c r="AI204" s="329">
        <v>0</v>
      </c>
      <c r="AJ204" s="329">
        <v>0</v>
      </c>
      <c r="AK204" s="329">
        <v>0</v>
      </c>
      <c r="AL204" s="329">
        <v>0</v>
      </c>
      <c r="AM204" s="329">
        <v>0</v>
      </c>
      <c r="AN204" s="329">
        <v>0</v>
      </c>
      <c r="AO204" s="329">
        <v>0</v>
      </c>
      <c r="AP204" s="329">
        <v>0</v>
      </c>
    </row>
    <row r="205" spans="1:86" x14ac:dyDescent="0.2">
      <c r="A205" s="20" t="s">
        <v>331</v>
      </c>
      <c r="B205" s="328">
        <v>11.42</v>
      </c>
      <c r="C205" s="328">
        <v>11.208</v>
      </c>
      <c r="D205" s="328">
        <v>11.337999999999999</v>
      </c>
      <c r="E205" s="328">
        <v>11.199</v>
      </c>
      <c r="F205" s="328">
        <v>11.125999999999999</v>
      </c>
      <c r="G205" s="328">
        <v>11.734999999999999</v>
      </c>
      <c r="H205" s="328">
        <v>11.398999999999999</v>
      </c>
      <c r="I205" s="328">
        <v>11.244999999999999</v>
      </c>
      <c r="J205" s="328">
        <v>11.132</v>
      </c>
      <c r="K205" s="328">
        <v>10.994</v>
      </c>
      <c r="L205" s="328">
        <v>10.87</v>
      </c>
      <c r="M205" s="328">
        <v>13.917</v>
      </c>
      <c r="N205" s="328">
        <v>13.468999999999999</v>
      </c>
      <c r="O205" s="328">
        <v>13.257</v>
      </c>
      <c r="P205" s="328">
        <v>13.721</v>
      </c>
      <c r="Q205" s="328">
        <v>14.237</v>
      </c>
      <c r="R205" s="328">
        <v>14.002000000000001</v>
      </c>
      <c r="S205" s="328">
        <v>13.573</v>
      </c>
      <c r="T205" s="328">
        <v>13.472</v>
      </c>
      <c r="U205" s="328">
        <v>13.808999999999999</v>
      </c>
      <c r="V205" s="328">
        <v>13.497</v>
      </c>
      <c r="W205" s="328">
        <v>12.973000000000001</v>
      </c>
      <c r="X205" s="328">
        <v>12.773999999999999</v>
      </c>
      <c r="Y205" s="328">
        <v>12.956</v>
      </c>
      <c r="Z205" s="328">
        <v>12.867000000000001</v>
      </c>
      <c r="AA205" s="328">
        <v>12.44</v>
      </c>
      <c r="AB205" s="328">
        <v>12.452</v>
      </c>
      <c r="AC205" s="328">
        <v>13.021000000000001</v>
      </c>
      <c r="AD205" s="328">
        <v>12.534000000000001</v>
      </c>
      <c r="AE205" s="328">
        <v>12.356</v>
      </c>
      <c r="AF205" s="328">
        <v>12.185</v>
      </c>
      <c r="AG205" s="328">
        <v>12.526999999999999</v>
      </c>
      <c r="AH205" s="328">
        <v>12.231</v>
      </c>
      <c r="AI205" s="328">
        <v>12.134</v>
      </c>
      <c r="AJ205" s="328">
        <v>11.891999999999999</v>
      </c>
      <c r="AK205" s="328">
        <v>12.157</v>
      </c>
      <c r="AL205" s="328">
        <v>11.849</v>
      </c>
      <c r="AM205" s="328">
        <v>11.452</v>
      </c>
      <c r="AN205" s="328">
        <v>12.446999999999999</v>
      </c>
      <c r="AO205" s="328">
        <v>12.127000000000001</v>
      </c>
      <c r="AP205" s="328">
        <v>11.946999999999999</v>
      </c>
    </row>
    <row r="206" spans="1:86" x14ac:dyDescent="0.2">
      <c r="A206" s="20" t="s">
        <v>229</v>
      </c>
      <c r="B206" s="328">
        <v>0</v>
      </c>
      <c r="C206" s="328">
        <v>0</v>
      </c>
      <c r="D206" s="328">
        <v>0</v>
      </c>
      <c r="E206" s="328">
        <v>0</v>
      </c>
      <c r="F206" s="328">
        <v>0</v>
      </c>
      <c r="G206" s="328">
        <v>0</v>
      </c>
      <c r="H206" s="328">
        <v>0</v>
      </c>
      <c r="I206" s="328">
        <v>0</v>
      </c>
      <c r="J206" s="328">
        <v>0</v>
      </c>
      <c r="K206" s="328">
        <v>0</v>
      </c>
      <c r="L206" s="328">
        <v>0</v>
      </c>
      <c r="M206" s="328">
        <v>0</v>
      </c>
      <c r="N206" s="328">
        <v>0</v>
      </c>
      <c r="O206" s="328">
        <v>0</v>
      </c>
      <c r="P206" s="328">
        <v>0</v>
      </c>
      <c r="Q206" s="328">
        <v>0</v>
      </c>
      <c r="R206" s="328">
        <v>0</v>
      </c>
      <c r="S206" s="328">
        <v>0</v>
      </c>
      <c r="T206" s="328">
        <v>0</v>
      </c>
      <c r="U206" s="328">
        <v>0</v>
      </c>
      <c r="V206" s="328">
        <v>0</v>
      </c>
      <c r="W206" s="328">
        <v>0</v>
      </c>
      <c r="X206" s="328">
        <v>0</v>
      </c>
      <c r="Y206" s="328">
        <v>0</v>
      </c>
      <c r="Z206" s="328">
        <v>0</v>
      </c>
      <c r="AA206" s="328">
        <v>0</v>
      </c>
      <c r="AB206" s="328">
        <v>0</v>
      </c>
      <c r="AC206" s="328">
        <v>0</v>
      </c>
      <c r="AD206" s="328">
        <v>0</v>
      </c>
      <c r="AE206" s="328">
        <v>0</v>
      </c>
      <c r="AF206" s="328">
        <v>0</v>
      </c>
      <c r="AG206" s="328">
        <v>0</v>
      </c>
      <c r="AH206" s="328">
        <v>0</v>
      </c>
      <c r="AI206" s="328">
        <v>0</v>
      </c>
      <c r="AJ206" s="328">
        <v>0</v>
      </c>
      <c r="AK206" s="328">
        <v>0</v>
      </c>
      <c r="AL206" s="328">
        <v>0</v>
      </c>
      <c r="AM206" s="328">
        <v>0</v>
      </c>
      <c r="AN206" s="328">
        <v>0</v>
      </c>
      <c r="AO206" s="328">
        <v>0</v>
      </c>
      <c r="AP206" s="328">
        <v>0</v>
      </c>
    </row>
    <row r="207" spans="1:86" x14ac:dyDescent="0.2">
      <c r="A207" s="205" t="s">
        <v>350</v>
      </c>
      <c r="B207" s="329">
        <v>0.46300000000000002</v>
      </c>
      <c r="C207" s="329">
        <v>0.42799999999999999</v>
      </c>
      <c r="D207" s="329">
        <v>0.57699999999999996</v>
      </c>
      <c r="E207" s="329">
        <v>0.84299999999999997</v>
      </c>
      <c r="F207" s="329">
        <v>0.78600000000000003</v>
      </c>
      <c r="G207" s="329">
        <v>0.73799999999999999</v>
      </c>
      <c r="H207" s="329">
        <v>0.72799999999999998</v>
      </c>
      <c r="I207" s="329">
        <v>0.68700000000000006</v>
      </c>
      <c r="J207" s="329">
        <v>0.71</v>
      </c>
      <c r="K207" s="329">
        <v>0.68799999999999994</v>
      </c>
      <c r="L207" s="329">
        <v>0.65900000000000003</v>
      </c>
      <c r="M207" s="329">
        <v>0.66900000000000004</v>
      </c>
      <c r="N207" s="329">
        <v>0.61899999999999999</v>
      </c>
      <c r="O207" s="329">
        <v>0.91900000000000004</v>
      </c>
      <c r="P207" s="329">
        <v>1.032</v>
      </c>
      <c r="Q207" s="329">
        <v>1.103</v>
      </c>
      <c r="R207" s="329">
        <v>1.052</v>
      </c>
      <c r="S207" s="329">
        <v>1.087</v>
      </c>
      <c r="T207" s="329">
        <v>1.1379999999999999</v>
      </c>
      <c r="U207" s="329">
        <v>1.054</v>
      </c>
      <c r="V207" s="329">
        <v>0.97899999999999998</v>
      </c>
      <c r="W207" s="329">
        <v>0.92900000000000005</v>
      </c>
      <c r="X207" s="329">
        <v>1.3440000000000001</v>
      </c>
      <c r="Y207" s="329">
        <v>1.347</v>
      </c>
      <c r="Z207" s="329">
        <v>1.2470000000000001</v>
      </c>
      <c r="AA207" s="329">
        <v>1.2330000000000001</v>
      </c>
      <c r="AB207" s="329">
        <v>1.1399999999999999</v>
      </c>
      <c r="AC207" s="329">
        <v>1.123</v>
      </c>
      <c r="AD207" s="329">
        <v>1.105</v>
      </c>
      <c r="AE207" s="329">
        <v>1.022</v>
      </c>
      <c r="AF207" s="329">
        <v>1.0940000000000001</v>
      </c>
      <c r="AG207" s="329">
        <v>1.087</v>
      </c>
      <c r="AH207" s="329">
        <v>1.018</v>
      </c>
      <c r="AI207" s="329">
        <v>1.1419999999999999</v>
      </c>
      <c r="AJ207" s="329">
        <v>1.3140000000000001</v>
      </c>
      <c r="AK207" s="329">
        <v>1.252</v>
      </c>
      <c r="AL207" s="329">
        <v>1.4019999999999999</v>
      </c>
      <c r="AM207" s="329">
        <v>1.5209999999999999</v>
      </c>
      <c r="AN207" s="329">
        <v>1.8560000000000001</v>
      </c>
      <c r="AO207" s="329">
        <v>1.748</v>
      </c>
      <c r="AP207" s="329">
        <v>1.7609999999999999</v>
      </c>
    </row>
    <row r="208" spans="1:86" x14ac:dyDescent="0.2">
      <c r="A208" s="20" t="s">
        <v>175</v>
      </c>
      <c r="B208" s="328">
        <v>1.2529999999999999</v>
      </c>
      <c r="C208" s="328">
        <v>1.135</v>
      </c>
      <c r="D208" s="328">
        <v>0.73199999999999998</v>
      </c>
      <c r="E208" s="328">
        <v>0.96499999999999997</v>
      </c>
      <c r="F208" s="328">
        <v>1.181</v>
      </c>
      <c r="G208" s="328">
        <v>1.262</v>
      </c>
      <c r="H208" s="328">
        <v>1.046</v>
      </c>
      <c r="I208" s="328">
        <v>1.5189999999999999</v>
      </c>
      <c r="J208" s="328">
        <v>1.1399999999999999</v>
      </c>
      <c r="K208" s="328">
        <v>1.2270000000000001</v>
      </c>
      <c r="L208" s="328">
        <v>1.226</v>
      </c>
      <c r="M208" s="328">
        <v>1.2010000000000001</v>
      </c>
      <c r="N208" s="328">
        <v>2.1019999999999999</v>
      </c>
      <c r="O208" s="328">
        <v>2.0409999999999999</v>
      </c>
      <c r="P208" s="328">
        <v>1.07</v>
      </c>
      <c r="Q208" s="328">
        <v>1.6819999999999999</v>
      </c>
      <c r="R208" s="328">
        <v>2.0920000000000001</v>
      </c>
      <c r="S208" s="328">
        <v>2.4660000000000002</v>
      </c>
      <c r="T208" s="328">
        <v>3.339</v>
      </c>
      <c r="U208" s="328">
        <v>1.702</v>
      </c>
      <c r="V208" s="328">
        <v>1.8089999999999999</v>
      </c>
      <c r="W208" s="328">
        <v>1.6879999999999999</v>
      </c>
      <c r="X208" s="328">
        <v>1.9410000000000001</v>
      </c>
      <c r="Y208" s="328">
        <v>1.538</v>
      </c>
      <c r="Z208" s="328">
        <v>1.7110000000000001</v>
      </c>
      <c r="AA208" s="328">
        <v>1.653</v>
      </c>
      <c r="AB208" s="328">
        <v>3.6989999999999998</v>
      </c>
      <c r="AC208" s="328">
        <v>1.85</v>
      </c>
      <c r="AD208" s="328">
        <v>2.085</v>
      </c>
      <c r="AE208" s="328">
        <v>2.0760000000000001</v>
      </c>
      <c r="AF208" s="328">
        <v>4.452</v>
      </c>
      <c r="AG208" s="328">
        <v>2.8210000000000002</v>
      </c>
      <c r="AH208" s="328">
        <v>3.0649999999999999</v>
      </c>
      <c r="AI208" s="328">
        <v>5.5750000000000002</v>
      </c>
      <c r="AJ208" s="328">
        <v>3.5449999999999999</v>
      </c>
      <c r="AK208" s="328">
        <v>3.5590000000000002</v>
      </c>
      <c r="AL208" s="328">
        <v>3.9860000000000002</v>
      </c>
      <c r="AM208" s="328">
        <v>4.6210000000000004</v>
      </c>
      <c r="AN208" s="328">
        <v>6.859</v>
      </c>
      <c r="AO208" s="328">
        <v>6.085</v>
      </c>
      <c r="AP208" s="328">
        <v>6.4610000000000003</v>
      </c>
    </row>
    <row r="209" spans="1:42" x14ac:dyDescent="0.2">
      <c r="A209" s="193" t="s">
        <v>174</v>
      </c>
      <c r="B209" s="330">
        <v>470.95600000000002</v>
      </c>
      <c r="C209" s="330">
        <v>495.77</v>
      </c>
      <c r="D209" s="330">
        <v>516.11500000000001</v>
      </c>
      <c r="E209" s="330">
        <v>525.51300000000003</v>
      </c>
      <c r="F209" s="330">
        <v>525.51400000000001</v>
      </c>
      <c r="G209" s="330">
        <v>552.721</v>
      </c>
      <c r="H209" s="330">
        <v>584.08600000000001</v>
      </c>
      <c r="I209" s="330">
        <v>600.05600000000004</v>
      </c>
      <c r="J209" s="330">
        <v>616.17100000000005</v>
      </c>
      <c r="K209" s="330">
        <v>645.36400000000003</v>
      </c>
      <c r="L209" s="330">
        <v>668.12699999999995</v>
      </c>
      <c r="M209" s="330">
        <v>691.18600000000004</v>
      </c>
      <c r="N209" s="330">
        <v>710.74900000000002</v>
      </c>
      <c r="O209" s="330">
        <v>760.20799999999997</v>
      </c>
      <c r="P209" s="330">
        <v>801.08500000000004</v>
      </c>
      <c r="Q209" s="330">
        <v>800.27</v>
      </c>
      <c r="R209" s="330">
        <v>825.36800000000005</v>
      </c>
      <c r="S209" s="330">
        <v>833.46900000000005</v>
      </c>
      <c r="T209" s="330">
        <v>879.06399999999996</v>
      </c>
      <c r="U209" s="330">
        <v>898.44600000000003</v>
      </c>
      <c r="V209" s="330">
        <v>916.64499999999998</v>
      </c>
      <c r="W209" s="330">
        <v>910.00900000000001</v>
      </c>
      <c r="X209" s="330">
        <v>930.54499999999996</v>
      </c>
      <c r="Y209" s="330">
        <v>930.57399999999996</v>
      </c>
      <c r="Z209" s="330">
        <v>979.43499999999995</v>
      </c>
      <c r="AA209" s="330">
        <v>1035.095</v>
      </c>
      <c r="AB209" s="330">
        <v>1083.6379999999999</v>
      </c>
      <c r="AC209" s="330">
        <v>1098.625</v>
      </c>
      <c r="AD209" s="330">
        <v>1107.134</v>
      </c>
      <c r="AE209" s="330">
        <v>1177.287</v>
      </c>
      <c r="AF209" s="330">
        <v>1229.7570000000001</v>
      </c>
      <c r="AG209" s="330">
        <v>1210.913</v>
      </c>
      <c r="AH209" s="330">
        <v>1233.115</v>
      </c>
      <c r="AI209" s="330">
        <v>1301.164</v>
      </c>
      <c r="AJ209" s="330">
        <v>1426.8620000000001</v>
      </c>
      <c r="AK209" s="330">
        <v>1480.0239999999999</v>
      </c>
      <c r="AL209" s="330">
        <v>1504.913</v>
      </c>
      <c r="AM209" s="330">
        <v>1582.1089999999999</v>
      </c>
      <c r="AN209" s="330">
        <v>1634.2280000000001</v>
      </c>
      <c r="AO209" s="330">
        <v>1634.0889999999999</v>
      </c>
      <c r="AP209" s="330">
        <v>1634.287</v>
      </c>
    </row>
    <row r="210" spans="1:42" x14ac:dyDescent="0.2">
      <c r="A210" s="111"/>
      <c r="B210" s="111"/>
      <c r="C210" s="111"/>
      <c r="D210" s="111"/>
      <c r="E210" s="111"/>
      <c r="F210" s="111"/>
      <c r="G210" s="111"/>
      <c r="H210" s="111"/>
      <c r="I210" s="111"/>
      <c r="J210" s="111"/>
      <c r="K210" s="111"/>
      <c r="L210" s="111"/>
      <c r="M210" s="111"/>
      <c r="N210" s="111"/>
      <c r="O210" s="111"/>
      <c r="P210" s="111"/>
      <c r="Q210" s="111"/>
      <c r="R210" s="111"/>
      <c r="S210" s="111"/>
      <c r="T210" s="111"/>
      <c r="U210" s="111"/>
      <c r="V210" s="111"/>
      <c r="W210" s="111"/>
      <c r="X210" s="111"/>
      <c r="Y210" s="111"/>
      <c r="Z210" s="111"/>
      <c r="AA210" s="111"/>
      <c r="AB210" s="111"/>
      <c r="AC210" s="111"/>
      <c r="AD210" s="111"/>
      <c r="AE210" s="111"/>
      <c r="AF210" s="111"/>
      <c r="AG210" s="111"/>
      <c r="AH210" s="111"/>
      <c r="AI210" s="111"/>
      <c r="AJ210" s="111"/>
      <c r="AK210" s="111"/>
      <c r="AL210" s="111"/>
      <c r="AM210" s="111"/>
      <c r="AN210" s="111"/>
      <c r="AO210" s="111"/>
      <c r="AP210" s="111"/>
    </row>
    <row r="211" spans="1:42" x14ac:dyDescent="0.2">
      <c r="A211" s="201" t="s">
        <v>173</v>
      </c>
      <c r="B211" s="201"/>
      <c r="C211" s="201"/>
      <c r="D211" s="201"/>
      <c r="E211" s="201"/>
      <c r="F211" s="201"/>
      <c r="G211" s="201"/>
      <c r="H211" s="201"/>
      <c r="I211" s="201"/>
      <c r="J211" s="201"/>
      <c r="K211" s="201"/>
      <c r="L211" s="201"/>
      <c r="M211" s="201"/>
      <c r="N211" s="201"/>
      <c r="O211" s="201"/>
      <c r="P211" s="201"/>
      <c r="Q211" s="201"/>
      <c r="R211" s="201"/>
      <c r="S211" s="201"/>
      <c r="T211" s="201"/>
      <c r="U211" s="201"/>
      <c r="V211" s="201"/>
      <c r="W211" s="201"/>
      <c r="X211" s="201"/>
      <c r="Y211" s="201"/>
      <c r="Z211" s="201"/>
      <c r="AA211" s="201"/>
      <c r="AB211" s="201"/>
      <c r="AC211" s="201"/>
      <c r="AD211" s="201"/>
      <c r="AE211" s="201"/>
      <c r="AF211" s="201"/>
      <c r="AG211" s="201"/>
      <c r="AH211" s="201"/>
      <c r="AI211" s="201"/>
      <c r="AJ211" s="201"/>
      <c r="AK211" s="201"/>
      <c r="AL211" s="201"/>
      <c r="AM211" s="201"/>
      <c r="AN211" s="201"/>
      <c r="AO211" s="201"/>
      <c r="AP211" s="201"/>
    </row>
    <row r="212" spans="1:42" x14ac:dyDescent="0.2">
      <c r="A212" s="20" t="s">
        <v>0</v>
      </c>
      <c r="B212" s="328">
        <v>397.32900000000001</v>
      </c>
      <c r="C212" s="328">
        <v>422.37</v>
      </c>
      <c r="D212" s="328">
        <v>442.09500000000003</v>
      </c>
      <c r="E212" s="328">
        <v>449.709</v>
      </c>
      <c r="F212" s="328">
        <v>454.15100000000001</v>
      </c>
      <c r="G212" s="328">
        <v>479.09399999999999</v>
      </c>
      <c r="H212" s="328">
        <v>506.67200000000003</v>
      </c>
      <c r="I212" s="328">
        <v>516.89400000000001</v>
      </c>
      <c r="J212" s="328">
        <v>530.64800000000002</v>
      </c>
      <c r="K212" s="328">
        <v>555.83000000000004</v>
      </c>
      <c r="L212" s="328">
        <v>585.851</v>
      </c>
      <c r="M212" s="328">
        <v>598.87800000000004</v>
      </c>
      <c r="N212" s="328">
        <v>599.42600000000004</v>
      </c>
      <c r="O212" s="328">
        <v>648.38699999999994</v>
      </c>
      <c r="P212" s="328">
        <v>685.38499999999999</v>
      </c>
      <c r="Q212" s="328">
        <v>683.09299999999996</v>
      </c>
      <c r="R212" s="328">
        <v>700.65300000000002</v>
      </c>
      <c r="S212" s="328">
        <v>706.49900000000002</v>
      </c>
      <c r="T212" s="328">
        <v>748.31500000000005</v>
      </c>
      <c r="U212" s="328">
        <v>763.68499999999995</v>
      </c>
      <c r="V212" s="328">
        <v>773.05600000000004</v>
      </c>
      <c r="W212" s="328">
        <v>763.43100000000004</v>
      </c>
      <c r="X212" s="328">
        <v>798.79</v>
      </c>
      <c r="Y212" s="328">
        <v>789.54200000000003</v>
      </c>
      <c r="Z212" s="328">
        <v>792.58399999999995</v>
      </c>
      <c r="AA212" s="328">
        <v>841.49900000000002</v>
      </c>
      <c r="AB212" s="328">
        <v>894.24199999999996</v>
      </c>
      <c r="AC212" s="328">
        <v>902.41800000000001</v>
      </c>
      <c r="AD212" s="328">
        <v>912.7</v>
      </c>
      <c r="AE212" s="328">
        <v>971.71900000000005</v>
      </c>
      <c r="AF212" s="328">
        <v>1008.261</v>
      </c>
      <c r="AG212" s="328">
        <v>1007.886</v>
      </c>
      <c r="AH212" s="328">
        <v>981.17399999999998</v>
      </c>
      <c r="AI212" s="328">
        <v>1039.038</v>
      </c>
      <c r="AJ212" s="328">
        <v>1138.2539999999999</v>
      </c>
      <c r="AK212" s="328">
        <v>1168.1089999999999</v>
      </c>
      <c r="AL212" s="328">
        <v>1169.9269999999999</v>
      </c>
      <c r="AM212" s="328">
        <v>1237.7619999999999</v>
      </c>
      <c r="AN212" s="328">
        <v>1318.9169999999999</v>
      </c>
      <c r="AO212" s="328">
        <v>1332.973</v>
      </c>
      <c r="AP212" s="328">
        <v>1350.981</v>
      </c>
    </row>
    <row r="213" spans="1:42" x14ac:dyDescent="0.2">
      <c r="A213" s="340" t="s">
        <v>172</v>
      </c>
      <c r="B213" s="328">
        <v>80.338999999999999</v>
      </c>
      <c r="C213" s="328">
        <v>94.084999999999994</v>
      </c>
      <c r="D213" s="328">
        <v>101.93600000000001</v>
      </c>
      <c r="E213" s="328">
        <v>96.644000000000005</v>
      </c>
      <c r="F213" s="328">
        <v>95.058999999999997</v>
      </c>
      <c r="G213" s="328">
        <v>105.879</v>
      </c>
      <c r="H213" s="328">
        <v>122.98099999999999</v>
      </c>
      <c r="I213" s="328">
        <v>114.309</v>
      </c>
      <c r="J213" s="328">
        <v>120.73699999999999</v>
      </c>
      <c r="K213" s="328">
        <v>134.66</v>
      </c>
      <c r="L213" s="328">
        <v>154.828</v>
      </c>
      <c r="M213" s="328">
        <v>153.429</v>
      </c>
      <c r="N213" s="328">
        <v>147.274</v>
      </c>
      <c r="O213" s="328">
        <v>175.136</v>
      </c>
      <c r="P213" s="328">
        <v>196.81800000000001</v>
      </c>
      <c r="Q213" s="328">
        <v>192.19900000000001</v>
      </c>
      <c r="R213" s="328">
        <v>192.48500000000001</v>
      </c>
      <c r="S213" s="328">
        <v>188.589</v>
      </c>
      <c r="T213" s="328">
        <v>196.47499999999999</v>
      </c>
      <c r="U213" s="328">
        <v>193.655</v>
      </c>
      <c r="V213" s="328">
        <v>199.398</v>
      </c>
      <c r="W213" s="328">
        <v>175.50299999999999</v>
      </c>
      <c r="X213" s="328">
        <v>183.57599999999999</v>
      </c>
      <c r="Y213" s="328">
        <v>172.73500000000001</v>
      </c>
      <c r="Z213" s="328">
        <v>177.00399999999999</v>
      </c>
      <c r="AA213" s="328">
        <v>203.74700000000001</v>
      </c>
      <c r="AB213" s="328">
        <v>233.57499999999999</v>
      </c>
      <c r="AC213" s="328">
        <v>229.06399999999999</v>
      </c>
      <c r="AD213" s="328">
        <v>232.34800000000001</v>
      </c>
      <c r="AE213" s="328">
        <v>255.56700000000001</v>
      </c>
      <c r="AF213" s="328">
        <v>276.74700000000001</v>
      </c>
      <c r="AG213" s="328">
        <v>275.51499999999999</v>
      </c>
      <c r="AH213" s="328">
        <v>248.04300000000001</v>
      </c>
      <c r="AI213" s="328">
        <v>279.089</v>
      </c>
      <c r="AJ213" s="328">
        <v>317.47399999999999</v>
      </c>
      <c r="AK213" s="328">
        <v>311.94900000000001</v>
      </c>
      <c r="AL213" s="328">
        <v>311.73200000000003</v>
      </c>
      <c r="AM213" s="328">
        <v>338.64299999999997</v>
      </c>
      <c r="AN213" s="328">
        <v>373.55599999999998</v>
      </c>
      <c r="AO213" s="328">
        <v>373.84800000000001</v>
      </c>
      <c r="AP213" s="328">
        <v>384.69799999999998</v>
      </c>
    </row>
    <row r="214" spans="1:42" x14ac:dyDescent="0.2">
      <c r="A214" s="340" t="s">
        <v>170</v>
      </c>
      <c r="B214" s="328">
        <v>313.041</v>
      </c>
      <c r="C214" s="328">
        <v>324.84500000000003</v>
      </c>
      <c r="D214" s="328">
        <v>335.93799999999999</v>
      </c>
      <c r="E214" s="328">
        <v>346.30399999999997</v>
      </c>
      <c r="F214" s="328">
        <v>350.66500000000002</v>
      </c>
      <c r="G214" s="328">
        <v>363.33100000000002</v>
      </c>
      <c r="H214" s="328">
        <v>374.32799999999997</v>
      </c>
      <c r="I214" s="328">
        <v>390.97800000000001</v>
      </c>
      <c r="J214" s="328">
        <v>399.24400000000003</v>
      </c>
      <c r="K214" s="328">
        <v>410.99599999999998</v>
      </c>
      <c r="L214" s="328">
        <v>421.00299999999999</v>
      </c>
      <c r="M214" s="328">
        <v>435.51299999999998</v>
      </c>
      <c r="N214" s="328">
        <v>440.24900000000002</v>
      </c>
      <c r="O214" s="328">
        <v>459.89</v>
      </c>
      <c r="P214" s="328">
        <v>476.54599999999999</v>
      </c>
      <c r="Q214" s="328">
        <v>479.16699999999997</v>
      </c>
      <c r="R214" s="328">
        <v>493.77100000000002</v>
      </c>
      <c r="S214" s="328">
        <v>503.798</v>
      </c>
      <c r="T214" s="328">
        <v>540.92499999999995</v>
      </c>
      <c r="U214" s="328">
        <v>558.83900000000006</v>
      </c>
      <c r="V214" s="328">
        <v>562.84400000000005</v>
      </c>
      <c r="W214" s="328">
        <v>577.46600000000001</v>
      </c>
      <c r="X214" s="328">
        <v>603.71100000000001</v>
      </c>
      <c r="Y214" s="328">
        <v>603.61400000000003</v>
      </c>
      <c r="Z214" s="328">
        <v>603.11800000000005</v>
      </c>
      <c r="AA214" s="328">
        <v>624.26800000000003</v>
      </c>
      <c r="AB214" s="328">
        <v>648.40099999999995</v>
      </c>
      <c r="AC214" s="328">
        <v>660.41700000000003</v>
      </c>
      <c r="AD214" s="328">
        <v>658.24199999999996</v>
      </c>
      <c r="AE214" s="328">
        <v>685.58399999999995</v>
      </c>
      <c r="AF214" s="328">
        <v>702.66499999999996</v>
      </c>
      <c r="AG214" s="328">
        <v>718.55899999999997</v>
      </c>
      <c r="AH214" s="328">
        <v>719.83299999999997</v>
      </c>
      <c r="AI214" s="328">
        <v>742.41099999999994</v>
      </c>
      <c r="AJ214" s="328">
        <v>801.20100000000002</v>
      </c>
      <c r="AK214" s="328">
        <v>836.31299999999999</v>
      </c>
      <c r="AL214" s="328">
        <v>839.05200000000002</v>
      </c>
      <c r="AM214" s="328">
        <v>879.14700000000005</v>
      </c>
      <c r="AN214" s="328">
        <v>926.02499999999998</v>
      </c>
      <c r="AO214" s="328">
        <v>937.53</v>
      </c>
      <c r="AP214" s="328">
        <v>943.43700000000001</v>
      </c>
    </row>
    <row r="215" spans="1:42" x14ac:dyDescent="0.2">
      <c r="A215" s="340" t="s">
        <v>171</v>
      </c>
      <c r="B215" s="328">
        <v>3.9489999999999998</v>
      </c>
      <c r="C215" s="328">
        <v>3.44</v>
      </c>
      <c r="D215" s="328">
        <v>4.2210000000000001</v>
      </c>
      <c r="E215" s="328">
        <v>6.7610000000000001</v>
      </c>
      <c r="F215" s="328">
        <v>8.4269999999999996</v>
      </c>
      <c r="G215" s="328">
        <v>9.8840000000000003</v>
      </c>
      <c r="H215" s="328">
        <v>9.3629999999999995</v>
      </c>
      <c r="I215" s="328">
        <v>11.606999999999999</v>
      </c>
      <c r="J215" s="328">
        <v>10.667</v>
      </c>
      <c r="K215" s="328">
        <v>10.173999999999999</v>
      </c>
      <c r="L215" s="328">
        <v>10.02</v>
      </c>
      <c r="M215" s="328">
        <v>9.9359999999999999</v>
      </c>
      <c r="N215" s="328">
        <v>11.903</v>
      </c>
      <c r="O215" s="328">
        <v>13.361000000000001</v>
      </c>
      <c r="P215" s="328">
        <v>12.021000000000001</v>
      </c>
      <c r="Q215" s="328">
        <v>11.727</v>
      </c>
      <c r="R215" s="328">
        <v>14.397</v>
      </c>
      <c r="S215" s="328">
        <v>14.112</v>
      </c>
      <c r="T215" s="328">
        <v>10.914999999999999</v>
      </c>
      <c r="U215" s="328">
        <v>11.191000000000001</v>
      </c>
      <c r="V215" s="328">
        <v>10.814</v>
      </c>
      <c r="W215" s="328">
        <v>10.462</v>
      </c>
      <c r="X215" s="328">
        <v>11.503</v>
      </c>
      <c r="Y215" s="328">
        <v>13.193</v>
      </c>
      <c r="Z215" s="328">
        <v>12.462</v>
      </c>
      <c r="AA215" s="328">
        <v>13.484</v>
      </c>
      <c r="AB215" s="328">
        <v>12.266</v>
      </c>
      <c r="AC215" s="328">
        <v>12.936999999999999</v>
      </c>
      <c r="AD215" s="328">
        <v>22.11</v>
      </c>
      <c r="AE215" s="328">
        <v>30.568000000000001</v>
      </c>
      <c r="AF215" s="328">
        <v>28.849</v>
      </c>
      <c r="AG215" s="328">
        <v>13.811999999999999</v>
      </c>
      <c r="AH215" s="328">
        <v>13.298</v>
      </c>
      <c r="AI215" s="328">
        <v>17.538</v>
      </c>
      <c r="AJ215" s="328">
        <v>19.579000000000001</v>
      </c>
      <c r="AK215" s="328">
        <v>19.847000000000001</v>
      </c>
      <c r="AL215" s="328">
        <v>19.143000000000001</v>
      </c>
      <c r="AM215" s="328">
        <v>19.972000000000001</v>
      </c>
      <c r="AN215" s="328">
        <v>19.335999999999999</v>
      </c>
      <c r="AO215" s="328">
        <v>21.594999999999999</v>
      </c>
      <c r="AP215" s="328">
        <v>22.846</v>
      </c>
    </row>
    <row r="216" spans="1:42" x14ac:dyDescent="0.2">
      <c r="A216" s="20" t="s">
        <v>335</v>
      </c>
      <c r="B216" s="328">
        <v>4.1260000000000003</v>
      </c>
      <c r="C216" s="328">
        <v>6.5570000000000004</v>
      </c>
      <c r="D216" s="328">
        <v>1.339</v>
      </c>
      <c r="E216" s="328">
        <v>0.83499999999999996</v>
      </c>
      <c r="F216" s="328">
        <v>4.157</v>
      </c>
      <c r="G216" s="328">
        <v>0.82099999999999995</v>
      </c>
      <c r="H216" s="328">
        <v>0.53700000000000003</v>
      </c>
      <c r="I216" s="328">
        <v>0.34300000000000003</v>
      </c>
      <c r="J216" s="328">
        <v>0.75600000000000001</v>
      </c>
      <c r="K216" s="328">
        <v>1.371</v>
      </c>
      <c r="L216" s="328">
        <v>0.39200000000000002</v>
      </c>
      <c r="M216" s="328">
        <v>0.157</v>
      </c>
      <c r="N216" s="328">
        <v>0.78900000000000003</v>
      </c>
      <c r="O216" s="328">
        <v>1.4870000000000001</v>
      </c>
      <c r="P216" s="328">
        <v>0.59399999999999997</v>
      </c>
      <c r="Q216" s="328">
        <v>1.27</v>
      </c>
      <c r="R216" s="328">
        <v>0.66300000000000003</v>
      </c>
      <c r="S216" s="328">
        <v>1.5289999999999999</v>
      </c>
      <c r="T216" s="328">
        <v>1.1719999999999999</v>
      </c>
      <c r="U216" s="328">
        <v>0.42499999999999999</v>
      </c>
      <c r="V216" s="328">
        <v>0.77900000000000003</v>
      </c>
      <c r="W216" s="328">
        <v>0.433</v>
      </c>
      <c r="X216" s="328">
        <v>0.55700000000000005</v>
      </c>
      <c r="Y216" s="328">
        <v>0.59799999999999998</v>
      </c>
      <c r="Z216" s="328">
        <v>40.093000000000004</v>
      </c>
      <c r="AA216" s="328">
        <v>40.231999999999999</v>
      </c>
      <c r="AB216" s="328">
        <v>40.424999999999997</v>
      </c>
      <c r="AC216" s="328">
        <v>40.898000000000003</v>
      </c>
      <c r="AD216" s="328">
        <v>31.119</v>
      </c>
      <c r="AE216" s="328">
        <v>22.11</v>
      </c>
      <c r="AF216" s="328">
        <v>21.280999999999999</v>
      </c>
      <c r="AG216" s="328">
        <v>21.437999999999999</v>
      </c>
      <c r="AH216" s="328">
        <v>61.814</v>
      </c>
      <c r="AI216" s="328">
        <v>41.741</v>
      </c>
      <c r="AJ216" s="328">
        <v>62.118000000000002</v>
      </c>
      <c r="AK216" s="328">
        <v>74.599000000000004</v>
      </c>
      <c r="AL216" s="328">
        <v>104.905</v>
      </c>
      <c r="AM216" s="328">
        <v>107.036</v>
      </c>
      <c r="AN216" s="328">
        <v>60.125999999999998</v>
      </c>
      <c r="AO216" s="328">
        <v>37.67</v>
      </c>
      <c r="AP216" s="328">
        <v>22.777000000000001</v>
      </c>
    </row>
    <row r="217" spans="1:42" x14ac:dyDescent="0.2">
      <c r="A217" s="20" t="s">
        <v>169</v>
      </c>
      <c r="B217" s="328">
        <v>0.108</v>
      </c>
      <c r="C217" s="328">
        <v>8.1000000000000003E-2</v>
      </c>
      <c r="D217" s="328">
        <v>0.26200000000000001</v>
      </c>
      <c r="E217" s="328">
        <v>0.29799999999999999</v>
      </c>
      <c r="F217" s="328">
        <v>0.35</v>
      </c>
      <c r="G217" s="328">
        <v>0.34399999999999997</v>
      </c>
      <c r="H217" s="328">
        <v>7.6999999999999999E-2</v>
      </c>
      <c r="I217" s="328">
        <v>7.2999999999999995E-2</v>
      </c>
      <c r="J217" s="328">
        <v>6.8000000000000005E-2</v>
      </c>
      <c r="K217" s="328">
        <v>6.3E-2</v>
      </c>
      <c r="L217" s="328">
        <v>5.8000000000000003E-2</v>
      </c>
      <c r="M217" s="328">
        <v>5.2999999999999999E-2</v>
      </c>
      <c r="N217" s="328">
        <v>4.8000000000000001E-2</v>
      </c>
      <c r="O217" s="328">
        <v>4.2999999999999997E-2</v>
      </c>
      <c r="P217" s="328">
        <v>3.7999999999999999E-2</v>
      </c>
      <c r="Q217" s="328">
        <v>1.6E-2</v>
      </c>
      <c r="R217" s="328">
        <v>1.2E-2</v>
      </c>
      <c r="S217" s="328">
        <v>8.0000000000000002E-3</v>
      </c>
      <c r="T217" s="328">
        <v>4.0000000000000001E-3</v>
      </c>
      <c r="U217" s="328">
        <v>0</v>
      </c>
      <c r="V217" s="328">
        <v>0</v>
      </c>
      <c r="W217" s="328">
        <v>0</v>
      </c>
      <c r="X217" s="328">
        <v>0</v>
      </c>
      <c r="Y217" s="328">
        <v>0</v>
      </c>
      <c r="Z217" s="328">
        <v>0</v>
      </c>
      <c r="AA217" s="328">
        <v>0</v>
      </c>
      <c r="AB217" s="328">
        <v>0</v>
      </c>
      <c r="AC217" s="328">
        <v>0</v>
      </c>
      <c r="AD217" s="328">
        <v>0</v>
      </c>
      <c r="AE217" s="328">
        <v>9.9920000000000009</v>
      </c>
      <c r="AF217" s="328">
        <v>9.91</v>
      </c>
      <c r="AG217" s="328">
        <v>10.045999999999999</v>
      </c>
      <c r="AH217" s="328">
        <v>9.92</v>
      </c>
      <c r="AI217" s="328">
        <v>10.053000000000001</v>
      </c>
      <c r="AJ217" s="328">
        <v>19.84</v>
      </c>
      <c r="AK217" s="328">
        <v>33.061</v>
      </c>
      <c r="AL217" s="328">
        <v>18.440999999999999</v>
      </c>
      <c r="AM217" s="328">
        <v>18.61</v>
      </c>
      <c r="AN217" s="328">
        <v>24.956</v>
      </c>
      <c r="AO217" s="328">
        <v>25.184999999999999</v>
      </c>
      <c r="AP217" s="328">
        <v>30.498000000000001</v>
      </c>
    </row>
    <row r="218" spans="1:42" x14ac:dyDescent="0.2">
      <c r="A218" s="20" t="s">
        <v>168</v>
      </c>
      <c r="B218" s="328">
        <v>0</v>
      </c>
      <c r="C218" s="328">
        <v>0</v>
      </c>
      <c r="D218" s="328">
        <v>0</v>
      </c>
      <c r="E218" s="328">
        <v>0</v>
      </c>
      <c r="F218" s="328">
        <v>0</v>
      </c>
      <c r="G218" s="328">
        <v>0</v>
      </c>
      <c r="H218" s="328">
        <v>0</v>
      </c>
      <c r="I218" s="328">
        <v>0</v>
      </c>
      <c r="J218" s="328">
        <v>0</v>
      </c>
      <c r="K218" s="328">
        <v>0</v>
      </c>
      <c r="L218" s="328">
        <v>0</v>
      </c>
      <c r="M218" s="328">
        <v>0</v>
      </c>
      <c r="N218" s="328">
        <v>15.007999999999999</v>
      </c>
      <c r="O218" s="328">
        <v>15.198</v>
      </c>
      <c r="P218" s="328">
        <v>15.01</v>
      </c>
      <c r="Q218" s="328">
        <v>15.198</v>
      </c>
      <c r="R218" s="328">
        <v>15.004</v>
      </c>
      <c r="S218" s="328">
        <v>15.194000000000001</v>
      </c>
      <c r="T218" s="328">
        <v>15.007999999999999</v>
      </c>
      <c r="U218" s="328">
        <v>15.194000000000001</v>
      </c>
      <c r="V218" s="328">
        <v>15.006</v>
      </c>
      <c r="W218" s="328">
        <v>15.196</v>
      </c>
      <c r="X218" s="328">
        <v>15.007999999999999</v>
      </c>
      <c r="Y218" s="328">
        <v>15.194000000000001</v>
      </c>
      <c r="Z218" s="328">
        <v>15.007999999999999</v>
      </c>
      <c r="AA218" s="328">
        <v>15.198</v>
      </c>
      <c r="AB218" s="328">
        <v>15.01</v>
      </c>
      <c r="AC218" s="328">
        <v>15.2</v>
      </c>
      <c r="AD218" s="328">
        <v>15.007999999999999</v>
      </c>
      <c r="AE218" s="328">
        <v>15.198</v>
      </c>
      <c r="AF218" s="328">
        <v>15.01</v>
      </c>
      <c r="AG218" s="328">
        <v>15.198</v>
      </c>
      <c r="AH218" s="328">
        <v>14.962999999999999</v>
      </c>
      <c r="AI218" s="328">
        <v>15.33</v>
      </c>
      <c r="AJ218" s="328">
        <v>14.968</v>
      </c>
      <c r="AK218" s="328">
        <v>15.286</v>
      </c>
      <c r="AL218" s="328">
        <v>14.965999999999999</v>
      </c>
      <c r="AM218" s="328">
        <v>15.27</v>
      </c>
      <c r="AN218" s="328">
        <v>14.965</v>
      </c>
      <c r="AO218" s="328">
        <v>15.266</v>
      </c>
      <c r="AP218" s="328">
        <v>14.965</v>
      </c>
    </row>
    <row r="219" spans="1:42" x14ac:dyDescent="0.2">
      <c r="A219" s="20" t="s">
        <v>308</v>
      </c>
      <c r="B219" s="328">
        <v>0</v>
      </c>
      <c r="C219" s="328">
        <v>0</v>
      </c>
      <c r="D219" s="328">
        <v>0</v>
      </c>
      <c r="E219" s="328">
        <v>0</v>
      </c>
      <c r="F219" s="328">
        <v>0</v>
      </c>
      <c r="G219" s="328">
        <v>0</v>
      </c>
      <c r="H219" s="328">
        <v>0</v>
      </c>
      <c r="I219" s="328">
        <v>0</v>
      </c>
      <c r="J219" s="328">
        <v>0</v>
      </c>
      <c r="K219" s="328">
        <v>0</v>
      </c>
      <c r="L219" s="328">
        <v>0</v>
      </c>
      <c r="M219" s="328">
        <v>0</v>
      </c>
      <c r="N219" s="328">
        <v>0</v>
      </c>
      <c r="O219" s="328">
        <v>0</v>
      </c>
      <c r="P219" s="328">
        <v>0</v>
      </c>
      <c r="Q219" s="328">
        <v>0</v>
      </c>
      <c r="R219" s="328">
        <v>0</v>
      </c>
      <c r="S219" s="328">
        <v>0</v>
      </c>
      <c r="T219" s="328">
        <v>0</v>
      </c>
      <c r="U219" s="328">
        <v>0</v>
      </c>
      <c r="V219" s="328">
        <v>0</v>
      </c>
      <c r="W219" s="328">
        <v>0</v>
      </c>
      <c r="X219" s="328">
        <v>0</v>
      </c>
      <c r="Y219" s="328">
        <v>0</v>
      </c>
      <c r="Z219" s="328">
        <v>0</v>
      </c>
      <c r="AA219" s="328">
        <v>0</v>
      </c>
      <c r="AB219" s="328">
        <v>0</v>
      </c>
      <c r="AC219" s="328">
        <v>0</v>
      </c>
      <c r="AD219" s="328">
        <v>0</v>
      </c>
      <c r="AE219" s="328">
        <v>0</v>
      </c>
      <c r="AF219" s="328">
        <v>0</v>
      </c>
      <c r="AG219" s="328">
        <v>0</v>
      </c>
      <c r="AH219" s="328">
        <v>0</v>
      </c>
      <c r="AI219" s="328">
        <v>0</v>
      </c>
      <c r="AJ219" s="328">
        <v>0</v>
      </c>
      <c r="AK219" s="328">
        <v>0</v>
      </c>
      <c r="AL219" s="328">
        <v>0</v>
      </c>
      <c r="AM219" s="328">
        <v>0</v>
      </c>
      <c r="AN219" s="328">
        <v>0</v>
      </c>
      <c r="AO219" s="328">
        <v>0</v>
      </c>
      <c r="AP219" s="328">
        <v>0</v>
      </c>
    </row>
    <row r="220" spans="1:42" x14ac:dyDescent="0.2">
      <c r="A220" s="341" t="s">
        <v>167</v>
      </c>
      <c r="B220" s="333">
        <v>12.343999999999999</v>
      </c>
      <c r="C220" s="333">
        <v>6.5910000000000002</v>
      </c>
      <c r="D220" s="333">
        <v>9.5739999999999998</v>
      </c>
      <c r="E220" s="333">
        <v>7.3470000000000004</v>
      </c>
      <c r="F220" s="333">
        <v>6.2629999999999999</v>
      </c>
      <c r="G220" s="333">
        <v>8.6989999999999998</v>
      </c>
      <c r="H220" s="333">
        <v>10.095000000000001</v>
      </c>
      <c r="I220" s="333">
        <v>11.242000000000001</v>
      </c>
      <c r="J220" s="333">
        <v>19.672000000000001</v>
      </c>
      <c r="K220" s="333">
        <v>19.341999999999999</v>
      </c>
      <c r="L220" s="333">
        <v>10.039999999999999</v>
      </c>
      <c r="M220" s="333">
        <v>15.163</v>
      </c>
      <c r="N220" s="333">
        <v>21.215</v>
      </c>
      <c r="O220" s="333">
        <v>15.157999999999999</v>
      </c>
      <c r="P220" s="333">
        <v>15.131</v>
      </c>
      <c r="Q220" s="333">
        <v>13.196999999999999</v>
      </c>
      <c r="R220" s="333">
        <v>16.091999999999999</v>
      </c>
      <c r="S220" s="333">
        <v>14.664999999999999</v>
      </c>
      <c r="T220" s="333">
        <v>16.23</v>
      </c>
      <c r="U220" s="333">
        <v>14.824</v>
      </c>
      <c r="V220" s="333">
        <v>17.024999999999999</v>
      </c>
      <c r="W220" s="333">
        <v>14.036</v>
      </c>
      <c r="X220" s="333">
        <v>17.334</v>
      </c>
      <c r="Y220" s="333">
        <v>18.808</v>
      </c>
      <c r="Z220" s="333">
        <v>16.558</v>
      </c>
      <c r="AA220" s="333">
        <v>14.992000000000001</v>
      </c>
      <c r="AB220" s="333">
        <v>20.117000000000001</v>
      </c>
      <c r="AC220" s="333">
        <v>17.814</v>
      </c>
      <c r="AD220" s="333">
        <v>15.898999999999999</v>
      </c>
      <c r="AE220" s="333">
        <v>17.324000000000002</v>
      </c>
      <c r="AF220" s="333">
        <v>25.626000000000001</v>
      </c>
      <c r="AG220" s="333">
        <v>21.271999999999998</v>
      </c>
      <c r="AH220" s="333">
        <v>18.72</v>
      </c>
      <c r="AI220" s="333">
        <v>29.515000000000001</v>
      </c>
      <c r="AJ220" s="333">
        <v>17.855</v>
      </c>
      <c r="AK220" s="333">
        <v>21.106000000000002</v>
      </c>
      <c r="AL220" s="333">
        <v>17.684999999999999</v>
      </c>
      <c r="AM220" s="333">
        <v>15.37</v>
      </c>
      <c r="AN220" s="333">
        <v>16.997</v>
      </c>
      <c r="AO220" s="333">
        <v>16.617000000000001</v>
      </c>
      <c r="AP220" s="333">
        <v>15.534000000000001</v>
      </c>
    </row>
    <row r="221" spans="1:42" x14ac:dyDescent="0.2">
      <c r="A221" s="196" t="s">
        <v>166</v>
      </c>
      <c r="B221" s="335">
        <v>413.90699999999998</v>
      </c>
      <c r="C221" s="335">
        <v>435.59899999999999</v>
      </c>
      <c r="D221" s="335">
        <v>453.27</v>
      </c>
      <c r="E221" s="335">
        <v>458.18900000000002</v>
      </c>
      <c r="F221" s="335">
        <v>464.92099999999999</v>
      </c>
      <c r="G221" s="335">
        <v>488.95800000000003</v>
      </c>
      <c r="H221" s="335">
        <v>517.38099999999997</v>
      </c>
      <c r="I221" s="335">
        <v>528.55200000000002</v>
      </c>
      <c r="J221" s="335">
        <v>551.14400000000001</v>
      </c>
      <c r="K221" s="335">
        <v>576.60599999999999</v>
      </c>
      <c r="L221" s="335">
        <v>596.34100000000001</v>
      </c>
      <c r="M221" s="335">
        <v>614.25099999999998</v>
      </c>
      <c r="N221" s="335">
        <v>636.48599999999999</v>
      </c>
      <c r="O221" s="335">
        <v>680.27300000000002</v>
      </c>
      <c r="P221" s="335">
        <v>716.15800000000002</v>
      </c>
      <c r="Q221" s="335">
        <v>712.77499999999998</v>
      </c>
      <c r="R221" s="335">
        <v>732.42399999999998</v>
      </c>
      <c r="S221" s="335">
        <v>737.89499999999998</v>
      </c>
      <c r="T221" s="335">
        <v>780.72900000000004</v>
      </c>
      <c r="U221" s="335">
        <v>794.12800000000004</v>
      </c>
      <c r="V221" s="335">
        <v>805.86599999999999</v>
      </c>
      <c r="W221" s="335">
        <v>793.096</v>
      </c>
      <c r="X221" s="335">
        <v>831.68899999999996</v>
      </c>
      <c r="Y221" s="335">
        <v>824.14200000000005</v>
      </c>
      <c r="Z221" s="335">
        <v>864.24300000000005</v>
      </c>
      <c r="AA221" s="335">
        <v>911.92100000000005</v>
      </c>
      <c r="AB221" s="335">
        <v>969.79399999999998</v>
      </c>
      <c r="AC221" s="335">
        <v>976.32600000000002</v>
      </c>
      <c r="AD221" s="335">
        <v>974.726</v>
      </c>
      <c r="AE221" s="335">
        <v>1036.3430000000001</v>
      </c>
      <c r="AF221" s="335">
        <v>1080.088</v>
      </c>
      <c r="AG221" s="335">
        <v>1075.8399999999999</v>
      </c>
      <c r="AH221" s="335">
        <v>1086.5909999999999</v>
      </c>
      <c r="AI221" s="335">
        <v>1135.6769999999999</v>
      </c>
      <c r="AJ221" s="335">
        <v>1253.0350000000001</v>
      </c>
      <c r="AK221" s="335">
        <v>1312.1610000000001</v>
      </c>
      <c r="AL221" s="335">
        <v>1325.924</v>
      </c>
      <c r="AM221" s="335">
        <v>1394.048</v>
      </c>
      <c r="AN221" s="335">
        <v>1435.961</v>
      </c>
      <c r="AO221" s="335">
        <v>1427.711</v>
      </c>
      <c r="AP221" s="335">
        <v>1434.7550000000001</v>
      </c>
    </row>
    <row r="222" spans="1:42" x14ac:dyDescent="0.2">
      <c r="A222" s="193" t="s">
        <v>164</v>
      </c>
      <c r="B222" s="330">
        <v>57.048999999999999</v>
      </c>
      <c r="C222" s="330">
        <v>60.170999999999999</v>
      </c>
      <c r="D222" s="330">
        <v>62.844999999999999</v>
      </c>
      <c r="E222" s="330">
        <v>67.323999999999998</v>
      </c>
      <c r="F222" s="330">
        <v>60.593000000000004</v>
      </c>
      <c r="G222" s="330">
        <v>63.762999999999998</v>
      </c>
      <c r="H222" s="330">
        <v>66.704999999999998</v>
      </c>
      <c r="I222" s="330">
        <v>71.504000000000005</v>
      </c>
      <c r="J222" s="330">
        <v>65.027000000000001</v>
      </c>
      <c r="K222" s="330">
        <v>68.757999999999996</v>
      </c>
      <c r="L222" s="330">
        <v>71.786000000000001</v>
      </c>
      <c r="M222" s="330">
        <v>76.935000000000002</v>
      </c>
      <c r="N222" s="330">
        <v>74.263000000000005</v>
      </c>
      <c r="O222" s="330">
        <v>79.935000000000002</v>
      </c>
      <c r="P222" s="330">
        <v>84.927000000000007</v>
      </c>
      <c r="Q222" s="330">
        <v>87.495999999999995</v>
      </c>
      <c r="R222" s="330">
        <v>92.944000000000003</v>
      </c>
      <c r="S222" s="330">
        <v>95.573999999999998</v>
      </c>
      <c r="T222" s="330">
        <v>98.334999999999994</v>
      </c>
      <c r="U222" s="330">
        <v>104.318</v>
      </c>
      <c r="V222" s="330">
        <v>110.779</v>
      </c>
      <c r="W222" s="330">
        <v>116.913</v>
      </c>
      <c r="X222" s="330">
        <v>98.855999999999995</v>
      </c>
      <c r="Y222" s="330">
        <v>106.432</v>
      </c>
      <c r="Z222" s="330">
        <v>115.19199999999999</v>
      </c>
      <c r="AA222" s="330">
        <v>123.17400000000001</v>
      </c>
      <c r="AB222" s="330">
        <v>113.84399999999999</v>
      </c>
      <c r="AC222" s="330">
        <v>122.29900000000001</v>
      </c>
      <c r="AD222" s="330">
        <v>132.40799999999999</v>
      </c>
      <c r="AE222" s="330">
        <v>140.94399999999999</v>
      </c>
      <c r="AF222" s="330">
        <v>149.66900000000001</v>
      </c>
      <c r="AG222" s="330">
        <v>135.07300000000001</v>
      </c>
      <c r="AH222" s="330">
        <v>146.524</v>
      </c>
      <c r="AI222" s="330">
        <v>165.48699999999999</v>
      </c>
      <c r="AJ222" s="330">
        <v>173.827</v>
      </c>
      <c r="AK222" s="330">
        <v>167.863</v>
      </c>
      <c r="AL222" s="330">
        <v>178.989</v>
      </c>
      <c r="AM222" s="330">
        <v>188.06100000000001</v>
      </c>
      <c r="AN222" s="330">
        <v>198.267</v>
      </c>
      <c r="AO222" s="330">
        <v>206.37799999999999</v>
      </c>
      <c r="AP222" s="330">
        <v>199.53200000000001</v>
      </c>
    </row>
    <row r="223" spans="1:42" x14ac:dyDescent="0.2">
      <c r="A223" s="193" t="s">
        <v>163</v>
      </c>
      <c r="B223" s="330">
        <v>470.95600000000002</v>
      </c>
      <c r="C223" s="330">
        <v>495.77</v>
      </c>
      <c r="D223" s="330">
        <v>516.11500000000001</v>
      </c>
      <c r="E223" s="330">
        <v>525.51300000000003</v>
      </c>
      <c r="F223" s="330">
        <v>525.51400000000001</v>
      </c>
      <c r="G223" s="330">
        <v>552.721</v>
      </c>
      <c r="H223" s="330">
        <v>584.08600000000001</v>
      </c>
      <c r="I223" s="330">
        <v>600.05600000000004</v>
      </c>
      <c r="J223" s="330">
        <v>616.17100000000005</v>
      </c>
      <c r="K223" s="330">
        <v>645.36400000000003</v>
      </c>
      <c r="L223" s="330">
        <v>668.12699999999995</v>
      </c>
      <c r="M223" s="330">
        <v>691.18600000000004</v>
      </c>
      <c r="N223" s="330">
        <v>710.74900000000002</v>
      </c>
      <c r="O223" s="330">
        <v>760.20799999999997</v>
      </c>
      <c r="P223" s="330">
        <v>801.08500000000004</v>
      </c>
      <c r="Q223" s="330">
        <v>800.27099999999996</v>
      </c>
      <c r="R223" s="330">
        <v>825.36800000000005</v>
      </c>
      <c r="S223" s="330">
        <v>833.46900000000005</v>
      </c>
      <c r="T223" s="330">
        <v>879.06399999999996</v>
      </c>
      <c r="U223" s="330">
        <v>898.44600000000003</v>
      </c>
      <c r="V223" s="330">
        <v>916.64499999999998</v>
      </c>
      <c r="W223" s="330">
        <v>910.00900000000001</v>
      </c>
      <c r="X223" s="330">
        <v>930.54499999999996</v>
      </c>
      <c r="Y223" s="330">
        <v>930.57399999999996</v>
      </c>
      <c r="Z223" s="330">
        <v>979.43499999999995</v>
      </c>
      <c r="AA223" s="330">
        <v>1035.095</v>
      </c>
      <c r="AB223" s="330">
        <v>1083.6379999999999</v>
      </c>
      <c r="AC223" s="330">
        <v>1098.625</v>
      </c>
      <c r="AD223" s="330">
        <v>1107.134</v>
      </c>
      <c r="AE223" s="330">
        <v>1177.287</v>
      </c>
      <c r="AF223" s="330">
        <v>1229.7570000000001</v>
      </c>
      <c r="AG223" s="330">
        <v>1210.913</v>
      </c>
      <c r="AH223" s="330">
        <v>1233.115</v>
      </c>
      <c r="AI223" s="330">
        <v>1301.164</v>
      </c>
      <c r="AJ223" s="330">
        <v>1426.8620000000001</v>
      </c>
      <c r="AK223" s="330">
        <v>1480.0239999999999</v>
      </c>
      <c r="AL223" s="330">
        <v>1504.913</v>
      </c>
      <c r="AM223" s="330">
        <v>1582.1089999999999</v>
      </c>
      <c r="AN223" s="330">
        <v>1634.2280000000001</v>
      </c>
      <c r="AO223" s="330">
        <v>1634.0889999999999</v>
      </c>
      <c r="AP223" s="330">
        <v>1634.287</v>
      </c>
    </row>
    <row r="224" spans="1:42" x14ac:dyDescent="0.2">
      <c r="B224" s="111"/>
      <c r="C224" s="111"/>
      <c r="D224" s="111"/>
      <c r="E224" s="111"/>
      <c r="F224" s="111"/>
      <c r="G224" s="111"/>
      <c r="H224" s="111"/>
      <c r="I224" s="111"/>
      <c r="J224" s="111"/>
      <c r="K224" s="111"/>
      <c r="L224" s="111"/>
      <c r="M224" s="111"/>
      <c r="N224" s="111"/>
      <c r="O224" s="111"/>
      <c r="P224" s="111"/>
      <c r="Q224" s="111"/>
      <c r="R224" s="111"/>
      <c r="S224" s="111"/>
      <c r="T224" s="111"/>
      <c r="U224" s="111"/>
      <c r="V224" s="111"/>
      <c r="W224" s="111"/>
      <c r="X224" s="111"/>
      <c r="Y224" s="111"/>
      <c r="Z224" s="111"/>
      <c r="AA224" s="111"/>
      <c r="AB224" s="111"/>
      <c r="AC224" s="111"/>
      <c r="AD224" s="111"/>
      <c r="AE224" s="111"/>
      <c r="AF224" s="111"/>
      <c r="AG224" s="111"/>
      <c r="AH224" s="111"/>
      <c r="AI224" s="111"/>
      <c r="AJ224" s="111"/>
      <c r="AK224" s="111"/>
      <c r="AL224" s="111"/>
      <c r="AM224" s="111"/>
      <c r="AN224" s="111"/>
      <c r="AO224" s="111"/>
      <c r="AP224" s="111"/>
    </row>
    <row r="226" spans="1:57" ht="25.5" customHeight="1" x14ac:dyDescent="0.2">
      <c r="A226" s="222" t="s">
        <v>286</v>
      </c>
      <c r="B226" s="212" t="s">
        <v>14</v>
      </c>
      <c r="C226" s="212" t="s">
        <v>15</v>
      </c>
      <c r="D226" s="212" t="s">
        <v>16</v>
      </c>
      <c r="E226" s="212" t="s">
        <v>17</v>
      </c>
      <c r="F226" s="212" t="s">
        <v>18</v>
      </c>
      <c r="G226" s="212" t="s">
        <v>19</v>
      </c>
      <c r="H226" s="212" t="s">
        <v>20</v>
      </c>
      <c r="I226" s="212" t="s">
        <v>21</v>
      </c>
      <c r="J226" s="212" t="s">
        <v>22</v>
      </c>
      <c r="K226" s="212" t="s">
        <v>23</v>
      </c>
      <c r="L226" s="214" t="s">
        <v>24</v>
      </c>
      <c r="M226" s="209" t="s">
        <v>39</v>
      </c>
      <c r="N226" s="209" t="s">
        <v>41</v>
      </c>
      <c r="O226" s="209" t="s">
        <v>43</v>
      </c>
      <c r="P226" s="209" t="s">
        <v>109</v>
      </c>
      <c r="Q226" s="209" t="s">
        <v>112</v>
      </c>
      <c r="R226" s="209" t="s">
        <v>117</v>
      </c>
      <c r="S226" s="209" t="s">
        <v>119</v>
      </c>
      <c r="T226" s="209" t="s">
        <v>134</v>
      </c>
      <c r="U226" s="223" t="s">
        <v>239</v>
      </c>
      <c r="V226" s="209" t="s">
        <v>254</v>
      </c>
      <c r="W226" s="209" t="s">
        <v>258</v>
      </c>
      <c r="X226" s="209" t="s">
        <v>260</v>
      </c>
      <c r="Y226" s="209" t="s">
        <v>274</v>
      </c>
      <c r="Z226" s="209" t="s">
        <v>292</v>
      </c>
      <c r="AA226" s="209" t="s">
        <v>301</v>
      </c>
      <c r="AB226" s="209" t="s">
        <v>304</v>
      </c>
      <c r="AC226" s="209" t="s">
        <v>309</v>
      </c>
      <c r="AD226" s="209" t="s">
        <v>314</v>
      </c>
      <c r="AE226" s="209" t="s">
        <v>321</v>
      </c>
      <c r="AF226" s="209" t="s">
        <v>349</v>
      </c>
      <c r="AG226" s="209" t="s">
        <v>360</v>
      </c>
      <c r="AH226" s="209" t="s">
        <v>362</v>
      </c>
      <c r="AI226" s="209" t="s">
        <v>366</v>
      </c>
      <c r="AJ226" s="209" t="s">
        <v>368</v>
      </c>
      <c r="AK226" s="209" t="s">
        <v>372</v>
      </c>
      <c r="AL226" s="209" t="s">
        <v>376</v>
      </c>
      <c r="AM226" s="209" t="s">
        <v>380</v>
      </c>
      <c r="AN226" s="209" t="str">
        <f>+AN189</f>
        <v>31 Dec 2025</v>
      </c>
      <c r="AO226" s="209" t="str">
        <f>+AO189</f>
        <v>31 Mar 2026</v>
      </c>
      <c r="AP226" s="209" t="str">
        <f>+AP189</f>
        <v>30 Jun 2026</v>
      </c>
    </row>
    <row r="227" spans="1:57" x14ac:dyDescent="0.2">
      <c r="A227" s="219" t="s">
        <v>183</v>
      </c>
      <c r="B227" s="206"/>
      <c r="C227" s="206"/>
      <c r="D227" s="206"/>
      <c r="E227" s="206"/>
      <c r="F227" s="206"/>
      <c r="G227" s="206"/>
      <c r="H227" s="206"/>
      <c r="I227" s="206"/>
      <c r="J227" s="206"/>
      <c r="K227" s="206"/>
      <c r="L227" s="206"/>
      <c r="M227" s="206"/>
      <c r="N227" s="206"/>
      <c r="O227" s="206"/>
      <c r="P227" s="206"/>
      <c r="Q227" s="206"/>
      <c r="R227" s="206"/>
      <c r="S227" s="206"/>
      <c r="T227" s="206"/>
      <c r="U227" s="220"/>
      <c r="V227" s="220"/>
      <c r="W227" s="220"/>
      <c r="X227" s="220"/>
      <c r="Y227" s="220"/>
      <c r="Z227" s="220"/>
      <c r="AA227" s="220"/>
      <c r="AB227" s="220"/>
      <c r="AC227" s="220"/>
      <c r="AD227" s="220"/>
      <c r="AE227" s="220"/>
      <c r="AF227" s="220"/>
      <c r="AG227" s="220"/>
      <c r="AH227" s="220"/>
      <c r="AI227" s="220"/>
      <c r="AJ227" s="220"/>
      <c r="AK227" s="220"/>
      <c r="AL227" s="220"/>
      <c r="AM227" s="220"/>
      <c r="AN227" s="220"/>
      <c r="AO227" s="220"/>
      <c r="AP227" s="220"/>
    </row>
    <row r="228" spans="1:57" ht="22.5" x14ac:dyDescent="0.2">
      <c r="A228" s="120" t="s">
        <v>333</v>
      </c>
      <c r="B228" s="342" t="s">
        <v>40</v>
      </c>
      <c r="C228" s="342" t="s">
        <v>40</v>
      </c>
      <c r="D228" s="342" t="s">
        <v>40</v>
      </c>
      <c r="E228" s="342" t="s">
        <v>40</v>
      </c>
      <c r="F228" s="342" t="s">
        <v>40</v>
      </c>
      <c r="G228" s="342" t="s">
        <v>40</v>
      </c>
      <c r="H228" s="342" t="s">
        <v>40</v>
      </c>
      <c r="I228" s="342" t="s">
        <v>40</v>
      </c>
      <c r="J228" s="342" t="s">
        <v>40</v>
      </c>
      <c r="K228" s="342" t="s">
        <v>40</v>
      </c>
      <c r="L228" s="342" t="s">
        <v>40</v>
      </c>
      <c r="M228" s="342" t="s">
        <v>40</v>
      </c>
      <c r="N228" s="342" t="s">
        <v>40</v>
      </c>
      <c r="O228" s="342" t="s">
        <v>40</v>
      </c>
      <c r="P228" s="342" t="s">
        <v>40</v>
      </c>
      <c r="Q228" s="342" t="s">
        <v>40</v>
      </c>
      <c r="R228" s="342" t="s">
        <v>40</v>
      </c>
      <c r="S228" s="342" t="s">
        <v>40</v>
      </c>
      <c r="T228" s="342" t="s">
        <v>40</v>
      </c>
      <c r="U228" s="328">
        <v>869.48699999999997</v>
      </c>
      <c r="V228" s="328">
        <v>876.21299999999997</v>
      </c>
      <c r="W228" s="328">
        <v>913.73599999999999</v>
      </c>
      <c r="X228" s="328">
        <v>834.78599999999994</v>
      </c>
      <c r="Y228" s="328">
        <v>735.05499999999995</v>
      </c>
      <c r="Z228" s="328">
        <v>811.42700000000002</v>
      </c>
      <c r="AA228" s="328">
        <v>809.85599999999999</v>
      </c>
      <c r="AB228" s="328">
        <v>761.46699999999998</v>
      </c>
      <c r="AC228" s="328">
        <v>830.47500000000002</v>
      </c>
      <c r="AD228" s="328">
        <v>912.28700000000003</v>
      </c>
      <c r="AE228" s="328">
        <v>811.71799999999996</v>
      </c>
      <c r="AF228" s="328">
        <v>891.52</v>
      </c>
      <c r="AG228" s="328">
        <v>885.23099999999999</v>
      </c>
      <c r="AH228" s="328">
        <v>803.49400000000003</v>
      </c>
      <c r="AI228" s="328">
        <v>804.54600000000005</v>
      </c>
      <c r="AJ228" s="328">
        <v>994.56299999999999</v>
      </c>
      <c r="AK228" s="199">
        <v>847.94</v>
      </c>
      <c r="AL228" s="199">
        <v>942.28300000000002</v>
      </c>
      <c r="AM228" s="199">
        <v>881.26900000000001</v>
      </c>
      <c r="AN228" s="199">
        <v>1024.298</v>
      </c>
      <c r="AO228" s="199">
        <v>1132.703</v>
      </c>
      <c r="AP228" s="199">
        <v>1118.021</v>
      </c>
      <c r="AQ228" s="152"/>
      <c r="AR228" s="152"/>
      <c r="AS228" s="111"/>
      <c r="AT228" s="152"/>
      <c r="AV228" s="152"/>
      <c r="AW228" s="152"/>
      <c r="AX228" s="152"/>
      <c r="AY228" s="152"/>
      <c r="AZ228" s="152"/>
      <c r="BB228" s="152"/>
      <c r="BC228" s="152"/>
      <c r="BD228" s="152"/>
      <c r="BE228" s="152"/>
    </row>
    <row r="229" spans="1:57" x14ac:dyDescent="0.2">
      <c r="A229" s="112" t="s">
        <v>329</v>
      </c>
      <c r="B229" s="342" t="s">
        <v>40</v>
      </c>
      <c r="C229" s="342" t="s">
        <v>40</v>
      </c>
      <c r="D229" s="342" t="s">
        <v>40</v>
      </c>
      <c r="E229" s="342" t="s">
        <v>40</v>
      </c>
      <c r="F229" s="342" t="s">
        <v>40</v>
      </c>
      <c r="G229" s="342" t="s">
        <v>40</v>
      </c>
      <c r="H229" s="342" t="s">
        <v>40</v>
      </c>
      <c r="I229" s="342" t="s">
        <v>40</v>
      </c>
      <c r="J229" s="342" t="s">
        <v>40</v>
      </c>
      <c r="K229" s="342" t="s">
        <v>40</v>
      </c>
      <c r="L229" s="342" t="s">
        <v>40</v>
      </c>
      <c r="M229" s="342" t="s">
        <v>40</v>
      </c>
      <c r="N229" s="342" t="s">
        <v>40</v>
      </c>
      <c r="O229" s="342" t="s">
        <v>40</v>
      </c>
      <c r="P229" s="342" t="s">
        <v>40</v>
      </c>
      <c r="Q229" s="342" t="s">
        <v>40</v>
      </c>
      <c r="R229" s="342" t="s">
        <v>40</v>
      </c>
      <c r="S229" s="342" t="s">
        <v>40</v>
      </c>
      <c r="T229" s="342" t="s">
        <v>40</v>
      </c>
      <c r="U229" s="329">
        <v>79.539000000000001</v>
      </c>
      <c r="V229" s="329">
        <v>136.55500000000001</v>
      </c>
      <c r="W229" s="329">
        <v>115.85899999999999</v>
      </c>
      <c r="X229" s="329">
        <v>97.388000000000005</v>
      </c>
      <c r="Y229" s="329">
        <v>111.864</v>
      </c>
      <c r="Z229" s="329">
        <v>62.146000000000001</v>
      </c>
      <c r="AA229" s="329">
        <v>75.122</v>
      </c>
      <c r="AB229" s="329">
        <v>124.735</v>
      </c>
      <c r="AC229" s="329">
        <v>195.33</v>
      </c>
      <c r="AD229" s="329">
        <v>178.85300000000001</v>
      </c>
      <c r="AE229" s="329">
        <v>307.77499999999998</v>
      </c>
      <c r="AF229" s="329">
        <v>314.07400000000001</v>
      </c>
      <c r="AG229" s="329">
        <v>303.76799999999997</v>
      </c>
      <c r="AH229" s="329">
        <v>309.733</v>
      </c>
      <c r="AI229" s="329">
        <v>290.27499999999998</v>
      </c>
      <c r="AJ229" s="329">
        <v>235.40899999999999</v>
      </c>
      <c r="AK229" s="204">
        <v>275.47300000000001</v>
      </c>
      <c r="AL229" s="204">
        <v>177.50800000000001</v>
      </c>
      <c r="AM229" s="204">
        <v>368.17200000000003</v>
      </c>
      <c r="AN229" s="204">
        <v>112.039</v>
      </c>
      <c r="AO229" s="204">
        <v>290.267</v>
      </c>
      <c r="AP229" s="204">
        <v>212.03</v>
      </c>
    </row>
    <row r="230" spans="1:57" x14ac:dyDescent="0.2">
      <c r="A230" s="215" t="s">
        <v>177</v>
      </c>
      <c r="B230" s="342" t="s">
        <v>40</v>
      </c>
      <c r="C230" s="342" t="s">
        <v>40</v>
      </c>
      <c r="D230" s="342" t="s">
        <v>40</v>
      </c>
      <c r="E230" s="342" t="s">
        <v>40</v>
      </c>
      <c r="F230" s="342" t="s">
        <v>40</v>
      </c>
      <c r="G230" s="342" t="s">
        <v>40</v>
      </c>
      <c r="H230" s="342" t="s">
        <v>40</v>
      </c>
      <c r="I230" s="342" t="s">
        <v>40</v>
      </c>
      <c r="J230" s="342" t="s">
        <v>40</v>
      </c>
      <c r="K230" s="342" t="s">
        <v>40</v>
      </c>
      <c r="L230" s="342" t="s">
        <v>40</v>
      </c>
      <c r="M230" s="342" t="s">
        <v>40</v>
      </c>
      <c r="N230" s="342" t="s">
        <v>40</v>
      </c>
      <c r="O230" s="342" t="s">
        <v>40</v>
      </c>
      <c r="P230" s="342" t="s">
        <v>40</v>
      </c>
      <c r="Q230" s="342" t="s">
        <v>40</v>
      </c>
      <c r="R230" s="342" t="s">
        <v>40</v>
      </c>
      <c r="S230" s="342" t="s">
        <v>40</v>
      </c>
      <c r="T230" s="342" t="s">
        <v>40</v>
      </c>
      <c r="U230" s="329">
        <v>79.581999999999994</v>
      </c>
      <c r="V230" s="329">
        <v>136.65299999999999</v>
      </c>
      <c r="W230" s="329">
        <v>115.94</v>
      </c>
      <c r="X230" s="329">
        <v>97.509</v>
      </c>
      <c r="Y230" s="329">
        <v>111.986</v>
      </c>
      <c r="Z230" s="329">
        <v>62.256</v>
      </c>
      <c r="AA230" s="329">
        <v>75.234999999999999</v>
      </c>
      <c r="AB230" s="329">
        <v>124.85</v>
      </c>
      <c r="AC230" s="329">
        <v>195.45099999999999</v>
      </c>
      <c r="AD230" s="329">
        <v>178.97499999999999</v>
      </c>
      <c r="AE230" s="329">
        <v>307.88</v>
      </c>
      <c r="AF230" s="329">
        <v>314.17099999999999</v>
      </c>
      <c r="AG230" s="329">
        <v>303.88299999999998</v>
      </c>
      <c r="AH230" s="329">
        <v>309.83999999999997</v>
      </c>
      <c r="AI230" s="329">
        <v>290.29199999999997</v>
      </c>
      <c r="AJ230" s="329">
        <v>235.41900000000001</v>
      </c>
      <c r="AK230" s="204">
        <v>275.49599999999998</v>
      </c>
      <c r="AL230" s="204">
        <v>177.51599999999999</v>
      </c>
      <c r="AM230" s="204">
        <v>368.18</v>
      </c>
      <c r="AN230" s="204">
        <v>112.04300000000001</v>
      </c>
      <c r="AO230" s="204">
        <v>290.28199999999998</v>
      </c>
      <c r="AP230" s="204">
        <v>212.05699999999999</v>
      </c>
    </row>
    <row r="231" spans="1:57" x14ac:dyDescent="0.2">
      <c r="A231" s="215" t="s">
        <v>179</v>
      </c>
      <c r="B231" s="342" t="s">
        <v>40</v>
      </c>
      <c r="C231" s="342" t="s">
        <v>40</v>
      </c>
      <c r="D231" s="342" t="s">
        <v>40</v>
      </c>
      <c r="E231" s="342" t="s">
        <v>40</v>
      </c>
      <c r="F231" s="342" t="s">
        <v>40</v>
      </c>
      <c r="G231" s="342" t="s">
        <v>40</v>
      </c>
      <c r="H231" s="342" t="s">
        <v>40</v>
      </c>
      <c r="I231" s="342" t="s">
        <v>40</v>
      </c>
      <c r="J231" s="342" t="s">
        <v>40</v>
      </c>
      <c r="K231" s="342" t="s">
        <v>40</v>
      </c>
      <c r="L231" s="342" t="s">
        <v>40</v>
      </c>
      <c r="M231" s="342" t="s">
        <v>40</v>
      </c>
      <c r="N231" s="342" t="s">
        <v>40</v>
      </c>
      <c r="O231" s="342" t="s">
        <v>40</v>
      </c>
      <c r="P231" s="342" t="s">
        <v>40</v>
      </c>
      <c r="Q231" s="342" t="s">
        <v>40</v>
      </c>
      <c r="R231" s="342" t="s">
        <v>40</v>
      </c>
      <c r="S231" s="342" t="s">
        <v>40</v>
      </c>
      <c r="T231" s="342" t="s">
        <v>40</v>
      </c>
      <c r="U231" s="329">
        <v>-4.2999999999999997E-2</v>
      </c>
      <c r="V231" s="329">
        <v>-9.8000000000000004E-2</v>
      </c>
      <c r="W231" s="329">
        <v>-8.1000000000000003E-2</v>
      </c>
      <c r="X231" s="329">
        <v>-0.121</v>
      </c>
      <c r="Y231" s="329">
        <v>-0.122</v>
      </c>
      <c r="Z231" s="329">
        <v>-0.11</v>
      </c>
      <c r="AA231" s="329">
        <v>-0.113</v>
      </c>
      <c r="AB231" s="329">
        <v>-0.115</v>
      </c>
      <c r="AC231" s="329">
        <v>-0.121</v>
      </c>
      <c r="AD231" s="329">
        <v>-0.122</v>
      </c>
      <c r="AE231" s="329">
        <v>-0.105</v>
      </c>
      <c r="AF231" s="329">
        <v>-9.7000000000000003E-2</v>
      </c>
      <c r="AG231" s="329">
        <v>-0.115</v>
      </c>
      <c r="AH231" s="329">
        <v>-0.107</v>
      </c>
      <c r="AI231" s="329">
        <v>-1.7000000000000001E-2</v>
      </c>
      <c r="AJ231" s="329">
        <v>-0.01</v>
      </c>
      <c r="AK231" s="204">
        <v>-2.3E-2</v>
      </c>
      <c r="AL231" s="204">
        <v>-8.0000000000000002E-3</v>
      </c>
      <c r="AM231" s="204">
        <v>-8.0000000000000002E-3</v>
      </c>
      <c r="AN231" s="204">
        <v>-4.0000000000000001E-3</v>
      </c>
      <c r="AO231" s="204">
        <v>-1.4999999999999999E-2</v>
      </c>
      <c r="AP231" s="204">
        <v>-2.7E-2</v>
      </c>
    </row>
    <row r="232" spans="1:57" x14ac:dyDescent="0.2">
      <c r="A232" s="112" t="s">
        <v>178</v>
      </c>
      <c r="B232" s="342" t="s">
        <v>40</v>
      </c>
      <c r="C232" s="342" t="s">
        <v>40</v>
      </c>
      <c r="D232" s="342" t="s">
        <v>40</v>
      </c>
      <c r="E232" s="342" t="s">
        <v>40</v>
      </c>
      <c r="F232" s="342" t="s">
        <v>40</v>
      </c>
      <c r="G232" s="342" t="s">
        <v>40</v>
      </c>
      <c r="H232" s="342" t="s">
        <v>40</v>
      </c>
      <c r="I232" s="342" t="s">
        <v>40</v>
      </c>
      <c r="J232" s="342" t="s">
        <v>40</v>
      </c>
      <c r="K232" s="342" t="s">
        <v>40</v>
      </c>
      <c r="L232" s="342" t="s">
        <v>40</v>
      </c>
      <c r="M232" s="342" t="s">
        <v>40</v>
      </c>
      <c r="N232" s="342" t="s">
        <v>40</v>
      </c>
      <c r="O232" s="342" t="s">
        <v>40</v>
      </c>
      <c r="P232" s="342" t="s">
        <v>40</v>
      </c>
      <c r="Q232" s="342" t="s">
        <v>40</v>
      </c>
      <c r="R232" s="342" t="s">
        <v>40</v>
      </c>
      <c r="S232" s="342" t="s">
        <v>40</v>
      </c>
      <c r="T232" s="342" t="s">
        <v>40</v>
      </c>
      <c r="U232" s="329">
        <v>1645.979</v>
      </c>
      <c r="V232" s="329">
        <v>1671.9949999999999</v>
      </c>
      <c r="W232" s="329">
        <v>1696.27</v>
      </c>
      <c r="X232" s="329">
        <v>1795.8820000000001</v>
      </c>
      <c r="Y232" s="329">
        <v>1931.692</v>
      </c>
      <c r="Z232" s="329">
        <v>2535.3789999999999</v>
      </c>
      <c r="AA232" s="329">
        <v>2530.7440000000001</v>
      </c>
      <c r="AB232" s="329">
        <v>2589.2220000000002</v>
      </c>
      <c r="AC232" s="329">
        <v>2705.43</v>
      </c>
      <c r="AD232" s="329">
        <v>2731.2060000000001</v>
      </c>
      <c r="AE232" s="329">
        <v>2813.41</v>
      </c>
      <c r="AF232" s="329">
        <v>2811.5990000000002</v>
      </c>
      <c r="AG232" s="329">
        <v>2842.9079999999999</v>
      </c>
      <c r="AH232" s="329">
        <v>2993.4110000000001</v>
      </c>
      <c r="AI232" s="329">
        <v>3126.7890000000002</v>
      </c>
      <c r="AJ232" s="329">
        <v>3290.7069999999999</v>
      </c>
      <c r="AK232" s="204">
        <v>3385.8820000000001</v>
      </c>
      <c r="AL232" s="204">
        <v>3555.5410000000002</v>
      </c>
      <c r="AM232" s="204">
        <v>3801.96</v>
      </c>
      <c r="AN232" s="204">
        <v>3948.165</v>
      </c>
      <c r="AO232" s="204">
        <v>4057.56</v>
      </c>
      <c r="AP232" s="204">
        <v>4108.1750000000002</v>
      </c>
    </row>
    <row r="233" spans="1:57" x14ac:dyDescent="0.2">
      <c r="A233" s="215" t="s">
        <v>177</v>
      </c>
      <c r="B233" s="342" t="s">
        <v>40</v>
      </c>
      <c r="C233" s="342" t="s">
        <v>40</v>
      </c>
      <c r="D233" s="342" t="s">
        <v>40</v>
      </c>
      <c r="E233" s="342" t="s">
        <v>40</v>
      </c>
      <c r="F233" s="342" t="s">
        <v>40</v>
      </c>
      <c r="G233" s="342" t="s">
        <v>40</v>
      </c>
      <c r="H233" s="342" t="s">
        <v>40</v>
      </c>
      <c r="I233" s="342" t="s">
        <v>40</v>
      </c>
      <c r="J233" s="342" t="s">
        <v>40</v>
      </c>
      <c r="K233" s="342" t="s">
        <v>40</v>
      </c>
      <c r="L233" s="342" t="s">
        <v>40</v>
      </c>
      <c r="M233" s="342" t="s">
        <v>40</v>
      </c>
      <c r="N233" s="342" t="s">
        <v>40</v>
      </c>
      <c r="O233" s="342" t="s">
        <v>40</v>
      </c>
      <c r="P233" s="342" t="s">
        <v>40</v>
      </c>
      <c r="Q233" s="342" t="s">
        <v>40</v>
      </c>
      <c r="R233" s="342" t="s">
        <v>40</v>
      </c>
      <c r="S233" s="342" t="s">
        <v>40</v>
      </c>
      <c r="T233" s="342" t="s">
        <v>40</v>
      </c>
      <c r="U233" s="329">
        <v>1657.3789999999999</v>
      </c>
      <c r="V233" s="329">
        <v>1687.203</v>
      </c>
      <c r="W233" s="329">
        <v>1715.6990000000001</v>
      </c>
      <c r="X233" s="329">
        <v>1818.7929999999999</v>
      </c>
      <c r="Y233" s="329">
        <v>1955.9169999999999</v>
      </c>
      <c r="Z233" s="329">
        <v>2568.71</v>
      </c>
      <c r="AA233" s="329">
        <v>2565.2829999999999</v>
      </c>
      <c r="AB233" s="329">
        <v>2624.7350000000001</v>
      </c>
      <c r="AC233" s="329">
        <v>2739.0940000000001</v>
      </c>
      <c r="AD233" s="329">
        <v>2766.694</v>
      </c>
      <c r="AE233" s="329">
        <v>2846.5709999999999</v>
      </c>
      <c r="AF233" s="329">
        <v>2848.5430000000001</v>
      </c>
      <c r="AG233" s="329">
        <v>2883.0210000000002</v>
      </c>
      <c r="AH233" s="329">
        <v>3029.942</v>
      </c>
      <c r="AI233" s="329">
        <v>3166.1990000000001</v>
      </c>
      <c r="AJ233" s="329">
        <v>3333.9580000000001</v>
      </c>
      <c r="AK233" s="204">
        <v>3430.6559999999999</v>
      </c>
      <c r="AL233" s="204">
        <v>3597.1039999999998</v>
      </c>
      <c r="AM233" s="204">
        <v>3847.1019999999999</v>
      </c>
      <c r="AN233" s="204">
        <v>3998.6419999999998</v>
      </c>
      <c r="AO233" s="204">
        <v>4111.1710000000003</v>
      </c>
      <c r="AP233" s="204">
        <v>4162.1930000000002</v>
      </c>
    </row>
    <row r="234" spans="1:57" x14ac:dyDescent="0.2">
      <c r="A234" s="216" t="s">
        <v>172</v>
      </c>
      <c r="B234" s="342" t="s">
        <v>40</v>
      </c>
      <c r="C234" s="342" t="s">
        <v>40</v>
      </c>
      <c r="D234" s="342" t="s">
        <v>40</v>
      </c>
      <c r="E234" s="342" t="s">
        <v>40</v>
      </c>
      <c r="F234" s="342" t="s">
        <v>40</v>
      </c>
      <c r="G234" s="342" t="s">
        <v>40</v>
      </c>
      <c r="H234" s="342" t="s">
        <v>40</v>
      </c>
      <c r="I234" s="342" t="s">
        <v>40</v>
      </c>
      <c r="J234" s="342" t="s">
        <v>40</v>
      </c>
      <c r="K234" s="342" t="s">
        <v>40</v>
      </c>
      <c r="L234" s="342" t="s">
        <v>40</v>
      </c>
      <c r="M234" s="342" t="s">
        <v>40</v>
      </c>
      <c r="N234" s="342" t="s">
        <v>40</v>
      </c>
      <c r="O234" s="342" t="s">
        <v>40</v>
      </c>
      <c r="P234" s="342" t="s">
        <v>40</v>
      </c>
      <c r="Q234" s="342" t="s">
        <v>40</v>
      </c>
      <c r="R234" s="342" t="s">
        <v>40</v>
      </c>
      <c r="S234" s="342" t="s">
        <v>40</v>
      </c>
      <c r="T234" s="342" t="s">
        <v>40</v>
      </c>
      <c r="U234" s="329">
        <v>829.23199999999997</v>
      </c>
      <c r="V234" s="329">
        <v>840.35</v>
      </c>
      <c r="W234" s="329">
        <v>856.71799999999996</v>
      </c>
      <c r="X234" s="329">
        <v>925.13599999999997</v>
      </c>
      <c r="Y234" s="329">
        <v>1027.6790000000001</v>
      </c>
      <c r="Z234" s="329">
        <v>1380.011</v>
      </c>
      <c r="AA234" s="329">
        <v>1349.729</v>
      </c>
      <c r="AB234" s="329">
        <v>1332.575</v>
      </c>
      <c r="AC234" s="329">
        <v>1379.367</v>
      </c>
      <c r="AD234" s="329">
        <v>1376.951</v>
      </c>
      <c r="AE234" s="329">
        <v>1422.9380000000001</v>
      </c>
      <c r="AF234" s="329">
        <v>1409.5409999999999</v>
      </c>
      <c r="AG234" s="329">
        <v>1402.7249999999999</v>
      </c>
      <c r="AH234" s="329">
        <v>1491.8019999999999</v>
      </c>
      <c r="AI234" s="329">
        <v>1565.521</v>
      </c>
      <c r="AJ234" s="329">
        <v>1677.204</v>
      </c>
      <c r="AK234" s="204">
        <v>1716.914</v>
      </c>
      <c r="AL234" s="204">
        <v>1794.1089999999999</v>
      </c>
      <c r="AM234" s="204">
        <v>1856.884</v>
      </c>
      <c r="AN234" s="204">
        <v>1872.047</v>
      </c>
      <c r="AO234" s="204">
        <v>1926.395</v>
      </c>
      <c r="AP234" s="204">
        <v>1925.1389999999999</v>
      </c>
    </row>
    <row r="235" spans="1:57" x14ac:dyDescent="0.2">
      <c r="A235" s="216" t="s">
        <v>170</v>
      </c>
      <c r="B235" s="342" t="s">
        <v>40</v>
      </c>
      <c r="C235" s="342" t="s">
        <v>40</v>
      </c>
      <c r="D235" s="342" t="s">
        <v>40</v>
      </c>
      <c r="E235" s="342" t="s">
        <v>40</v>
      </c>
      <c r="F235" s="342" t="s">
        <v>40</v>
      </c>
      <c r="G235" s="342" t="s">
        <v>40</v>
      </c>
      <c r="H235" s="342" t="s">
        <v>40</v>
      </c>
      <c r="I235" s="342" t="s">
        <v>40</v>
      </c>
      <c r="J235" s="342" t="s">
        <v>40</v>
      </c>
      <c r="K235" s="342" t="s">
        <v>40</v>
      </c>
      <c r="L235" s="342" t="s">
        <v>40</v>
      </c>
      <c r="M235" s="342" t="s">
        <v>40</v>
      </c>
      <c r="N235" s="342" t="s">
        <v>40</v>
      </c>
      <c r="O235" s="342" t="s">
        <v>40</v>
      </c>
      <c r="P235" s="342" t="s">
        <v>40</v>
      </c>
      <c r="Q235" s="342" t="s">
        <v>40</v>
      </c>
      <c r="R235" s="342" t="s">
        <v>40</v>
      </c>
      <c r="S235" s="342" t="s">
        <v>40</v>
      </c>
      <c r="T235" s="342" t="s">
        <v>40</v>
      </c>
      <c r="U235" s="329">
        <v>773.76800000000003</v>
      </c>
      <c r="V235" s="329">
        <v>796.07799999999997</v>
      </c>
      <c r="W235" s="329">
        <v>816.68499999999995</v>
      </c>
      <c r="X235" s="329">
        <v>840.37900000000002</v>
      </c>
      <c r="Y235" s="329">
        <v>878.75300000000004</v>
      </c>
      <c r="Z235" s="329">
        <v>1146.098</v>
      </c>
      <c r="AA235" s="329">
        <v>1166.182</v>
      </c>
      <c r="AB235" s="329">
        <v>1189.2539999999999</v>
      </c>
      <c r="AC235" s="329">
        <v>1210.9929999999999</v>
      </c>
      <c r="AD235" s="329">
        <v>1230.3</v>
      </c>
      <c r="AE235" s="329">
        <v>1249.1479999999999</v>
      </c>
      <c r="AF235" s="329">
        <v>1250.598</v>
      </c>
      <c r="AG235" s="329">
        <v>1288.0740000000001</v>
      </c>
      <c r="AH235" s="329">
        <v>1339.1279999999999</v>
      </c>
      <c r="AI235" s="329">
        <v>1389.2449999999999</v>
      </c>
      <c r="AJ235" s="329">
        <v>1434.886</v>
      </c>
      <c r="AK235" s="204">
        <v>1484.673</v>
      </c>
      <c r="AL235" s="204">
        <v>1568.479</v>
      </c>
      <c r="AM235" s="204">
        <v>1658.4939999999999</v>
      </c>
      <c r="AN235" s="204">
        <v>1747.8019999999999</v>
      </c>
      <c r="AO235" s="204">
        <v>1794.09</v>
      </c>
      <c r="AP235" s="204">
        <v>1843.8150000000001</v>
      </c>
    </row>
    <row r="236" spans="1:57" x14ac:dyDescent="0.2">
      <c r="A236" s="216" t="s">
        <v>171</v>
      </c>
      <c r="B236" s="342" t="s">
        <v>40</v>
      </c>
      <c r="C236" s="342" t="s">
        <v>40</v>
      </c>
      <c r="D236" s="342" t="s">
        <v>40</v>
      </c>
      <c r="E236" s="342" t="s">
        <v>40</v>
      </c>
      <c r="F236" s="342" t="s">
        <v>40</v>
      </c>
      <c r="G236" s="342" t="s">
        <v>40</v>
      </c>
      <c r="H236" s="342" t="s">
        <v>40</v>
      </c>
      <c r="I236" s="342" t="s">
        <v>40</v>
      </c>
      <c r="J236" s="342" t="s">
        <v>40</v>
      </c>
      <c r="K236" s="342" t="s">
        <v>40</v>
      </c>
      <c r="L236" s="342" t="s">
        <v>40</v>
      </c>
      <c r="M236" s="342" t="s">
        <v>40</v>
      </c>
      <c r="N236" s="342" t="s">
        <v>40</v>
      </c>
      <c r="O236" s="342" t="s">
        <v>40</v>
      </c>
      <c r="P236" s="342" t="s">
        <v>40</v>
      </c>
      <c r="Q236" s="342" t="s">
        <v>40</v>
      </c>
      <c r="R236" s="342" t="s">
        <v>40</v>
      </c>
      <c r="S236" s="342" t="s">
        <v>40</v>
      </c>
      <c r="T236" s="342" t="s">
        <v>40</v>
      </c>
      <c r="U236" s="329">
        <v>54.378999999999998</v>
      </c>
      <c r="V236" s="329">
        <v>50.774999999999999</v>
      </c>
      <c r="W236" s="329">
        <v>42.295999999999999</v>
      </c>
      <c r="X236" s="329">
        <v>53.277999999999999</v>
      </c>
      <c r="Y236" s="329">
        <v>49.484999999999999</v>
      </c>
      <c r="Z236" s="329">
        <v>42.600999999999999</v>
      </c>
      <c r="AA236" s="329">
        <v>49.372</v>
      </c>
      <c r="AB236" s="329">
        <v>102.90600000000001</v>
      </c>
      <c r="AC236" s="329">
        <v>148.73400000000001</v>
      </c>
      <c r="AD236" s="329">
        <v>159.44300000000001</v>
      </c>
      <c r="AE236" s="329">
        <v>174.48500000000001</v>
      </c>
      <c r="AF236" s="329">
        <v>188.404</v>
      </c>
      <c r="AG236" s="329">
        <v>192.22200000000001</v>
      </c>
      <c r="AH236" s="329">
        <v>199.012</v>
      </c>
      <c r="AI236" s="329">
        <v>211.43299999999999</v>
      </c>
      <c r="AJ236" s="329">
        <v>221.86799999999999</v>
      </c>
      <c r="AK236" s="204">
        <v>229.06899999999999</v>
      </c>
      <c r="AL236" s="204">
        <v>234.51599999999999</v>
      </c>
      <c r="AM236" s="204">
        <v>331.72399999999999</v>
      </c>
      <c r="AN236" s="204">
        <v>378.79300000000001</v>
      </c>
      <c r="AO236" s="204">
        <v>390.68599999999998</v>
      </c>
      <c r="AP236" s="204">
        <v>393.23899999999998</v>
      </c>
    </row>
    <row r="237" spans="1:57" x14ac:dyDescent="0.2">
      <c r="A237" s="215" t="s">
        <v>230</v>
      </c>
      <c r="B237" s="342" t="s">
        <v>40</v>
      </c>
      <c r="C237" s="342" t="s">
        <v>40</v>
      </c>
      <c r="D237" s="342" t="s">
        <v>40</v>
      </c>
      <c r="E237" s="342" t="s">
        <v>40</v>
      </c>
      <c r="F237" s="342" t="s">
        <v>40</v>
      </c>
      <c r="G237" s="342" t="s">
        <v>40</v>
      </c>
      <c r="H237" s="342" t="s">
        <v>40</v>
      </c>
      <c r="I237" s="342" t="s">
        <v>40</v>
      </c>
      <c r="J237" s="342" t="s">
        <v>40</v>
      </c>
      <c r="K237" s="342" t="s">
        <v>40</v>
      </c>
      <c r="L237" s="342" t="s">
        <v>40</v>
      </c>
      <c r="M237" s="342" t="s">
        <v>40</v>
      </c>
      <c r="N237" s="342" t="s">
        <v>40</v>
      </c>
      <c r="O237" s="342" t="s">
        <v>40</v>
      </c>
      <c r="P237" s="342" t="s">
        <v>40</v>
      </c>
      <c r="Q237" s="342" t="s">
        <v>40</v>
      </c>
      <c r="R237" s="342" t="s">
        <v>40</v>
      </c>
      <c r="S237" s="342" t="s">
        <v>40</v>
      </c>
      <c r="T237" s="342" t="s">
        <v>40</v>
      </c>
      <c r="U237" s="329">
        <v>-11.4</v>
      </c>
      <c r="V237" s="329">
        <v>-15.208</v>
      </c>
      <c r="W237" s="329">
        <v>-19.428999999999998</v>
      </c>
      <c r="X237" s="329">
        <v>-22.911000000000001</v>
      </c>
      <c r="Y237" s="329">
        <v>-24.225000000000001</v>
      </c>
      <c r="Z237" s="329">
        <v>-33.331000000000003</v>
      </c>
      <c r="AA237" s="329">
        <v>-34.539000000000001</v>
      </c>
      <c r="AB237" s="329">
        <v>-35.512999999999998</v>
      </c>
      <c r="AC237" s="329">
        <v>-33.664000000000001</v>
      </c>
      <c r="AD237" s="329">
        <v>-35.488</v>
      </c>
      <c r="AE237" s="329">
        <v>-33.161000000000001</v>
      </c>
      <c r="AF237" s="329">
        <v>-36.944000000000003</v>
      </c>
      <c r="AG237" s="329">
        <v>-40.113</v>
      </c>
      <c r="AH237" s="329">
        <v>-36.530999999999999</v>
      </c>
      <c r="AI237" s="329">
        <v>-39.409999999999997</v>
      </c>
      <c r="AJ237" s="329">
        <v>-43.250999999999998</v>
      </c>
      <c r="AK237" s="204">
        <v>-44.774000000000001</v>
      </c>
      <c r="AL237" s="204">
        <v>-41.563000000000002</v>
      </c>
      <c r="AM237" s="204">
        <v>-45.142000000000003</v>
      </c>
      <c r="AN237" s="204">
        <v>-50.476999999999997</v>
      </c>
      <c r="AO237" s="204">
        <v>-53.610999999999997</v>
      </c>
      <c r="AP237" s="204">
        <v>-54.018000000000001</v>
      </c>
    </row>
    <row r="238" spans="1:57" x14ac:dyDescent="0.2">
      <c r="A238" s="264" t="s">
        <v>182</v>
      </c>
      <c r="B238" s="342" t="s">
        <v>40</v>
      </c>
      <c r="C238" s="342" t="s">
        <v>40</v>
      </c>
      <c r="D238" s="342" t="s">
        <v>40</v>
      </c>
      <c r="E238" s="342" t="s">
        <v>40</v>
      </c>
      <c r="F238" s="342" t="s">
        <v>40</v>
      </c>
      <c r="G238" s="342" t="s">
        <v>40</v>
      </c>
      <c r="H238" s="342" t="s">
        <v>40</v>
      </c>
      <c r="I238" s="342" t="s">
        <v>40</v>
      </c>
      <c r="J238" s="342" t="s">
        <v>40</v>
      </c>
      <c r="K238" s="342" t="s">
        <v>40</v>
      </c>
      <c r="L238" s="342" t="s">
        <v>40</v>
      </c>
      <c r="M238" s="342" t="s">
        <v>40</v>
      </c>
      <c r="N238" s="342" t="s">
        <v>40</v>
      </c>
      <c r="O238" s="342" t="s">
        <v>40</v>
      </c>
      <c r="P238" s="342" t="s">
        <v>40</v>
      </c>
      <c r="Q238" s="342" t="s">
        <v>40</v>
      </c>
      <c r="R238" s="342" t="s">
        <v>40</v>
      </c>
      <c r="S238" s="342" t="s">
        <v>40</v>
      </c>
      <c r="T238" s="342" t="s">
        <v>40</v>
      </c>
      <c r="U238" s="328">
        <v>1221.232</v>
      </c>
      <c r="V238" s="328">
        <v>1253.5309999999999</v>
      </c>
      <c r="W238" s="328">
        <v>1260.538</v>
      </c>
      <c r="X238" s="328">
        <v>1291.8399999999999</v>
      </c>
      <c r="Y238" s="328">
        <v>1181.2159999999999</v>
      </c>
      <c r="Z238" s="328">
        <v>1054.1969999999999</v>
      </c>
      <c r="AA238" s="328">
        <v>1030.3579999999999</v>
      </c>
      <c r="AB238" s="328">
        <v>1039.1400000000001</v>
      </c>
      <c r="AC238" s="328">
        <v>824.92899999999997</v>
      </c>
      <c r="AD238" s="328">
        <v>813.01900000000001</v>
      </c>
      <c r="AE238" s="328">
        <v>769.16600000000005</v>
      </c>
      <c r="AF238" s="328">
        <v>840.65099999999995</v>
      </c>
      <c r="AG238" s="328">
        <v>906.51499999999999</v>
      </c>
      <c r="AH238" s="328">
        <v>954.24199999999996</v>
      </c>
      <c r="AI238" s="328">
        <v>942.19399999999996</v>
      </c>
      <c r="AJ238" s="328">
        <v>861.90800000000002</v>
      </c>
      <c r="AK238" s="199">
        <v>914.77499999999998</v>
      </c>
      <c r="AL238" s="199">
        <v>885.30899999999997</v>
      </c>
      <c r="AM238" s="199">
        <v>805.67499999999995</v>
      </c>
      <c r="AN238" s="199">
        <v>801.39099999999996</v>
      </c>
      <c r="AO238" s="199">
        <v>812.24199999999996</v>
      </c>
      <c r="AP238" s="199">
        <v>897.05</v>
      </c>
      <c r="AQ238" s="152"/>
      <c r="AR238" s="152"/>
      <c r="AS238" s="111"/>
      <c r="AT238" s="152"/>
      <c r="AV238" s="152"/>
      <c r="AW238" s="152"/>
      <c r="AX238" s="152"/>
      <c r="AY238" s="152"/>
      <c r="AZ238" s="152"/>
      <c r="BB238" s="152"/>
      <c r="BC238" s="152"/>
      <c r="BD238" s="152"/>
      <c r="BE238" s="152"/>
    </row>
    <row r="239" spans="1:57" x14ac:dyDescent="0.2">
      <c r="A239" s="215" t="s">
        <v>181</v>
      </c>
      <c r="B239" s="342" t="s">
        <v>40</v>
      </c>
      <c r="C239" s="342" t="s">
        <v>40</v>
      </c>
      <c r="D239" s="342" t="s">
        <v>40</v>
      </c>
      <c r="E239" s="342" t="s">
        <v>40</v>
      </c>
      <c r="F239" s="342" t="s">
        <v>40</v>
      </c>
      <c r="G239" s="342" t="s">
        <v>40</v>
      </c>
      <c r="H239" s="342" t="s">
        <v>40</v>
      </c>
      <c r="I239" s="342" t="s">
        <v>40</v>
      </c>
      <c r="J239" s="342" t="s">
        <v>40</v>
      </c>
      <c r="K239" s="342" t="s">
        <v>40</v>
      </c>
      <c r="L239" s="342" t="s">
        <v>40</v>
      </c>
      <c r="M239" s="342" t="s">
        <v>40</v>
      </c>
      <c r="N239" s="342" t="s">
        <v>40</v>
      </c>
      <c r="O239" s="342" t="s">
        <v>40</v>
      </c>
      <c r="P239" s="342" t="s">
        <v>40</v>
      </c>
      <c r="Q239" s="342" t="s">
        <v>40</v>
      </c>
      <c r="R239" s="342" t="s">
        <v>40</v>
      </c>
      <c r="S239" s="342" t="s">
        <v>40</v>
      </c>
      <c r="T239" s="342" t="s">
        <v>40</v>
      </c>
      <c r="U239" s="329">
        <v>51.280999999999999</v>
      </c>
      <c r="V239" s="329">
        <v>0</v>
      </c>
      <c r="W239" s="329">
        <v>0</v>
      </c>
      <c r="X239" s="329">
        <v>0</v>
      </c>
      <c r="Y239" s="329">
        <v>0</v>
      </c>
      <c r="Z239" s="329">
        <v>0.11</v>
      </c>
      <c r="AA239" s="329">
        <v>0.23100000000000001</v>
      </c>
      <c r="AB239" s="329">
        <v>0.42199999999999999</v>
      </c>
      <c r="AC239" s="329">
        <v>0.1</v>
      </c>
      <c r="AD239" s="329">
        <v>0.67900000000000005</v>
      </c>
      <c r="AE239" s="329">
        <v>4.3940000000000001</v>
      </c>
      <c r="AF239" s="329">
        <v>2.2069999999999999</v>
      </c>
      <c r="AG239" s="329">
        <v>0.36199999999999999</v>
      </c>
      <c r="AH239" s="329">
        <v>0.77500000000000002</v>
      </c>
      <c r="AI239" s="329">
        <v>1.677</v>
      </c>
      <c r="AJ239" s="329">
        <v>0.56499999999999995</v>
      </c>
      <c r="AK239" s="204">
        <v>2.9000000000000001E-2</v>
      </c>
      <c r="AL239" s="204">
        <v>0.27300000000000002</v>
      </c>
      <c r="AM239" s="204">
        <v>0.53700000000000003</v>
      </c>
      <c r="AN239" s="204">
        <v>0.51400000000000001</v>
      </c>
      <c r="AO239" s="204">
        <v>0.33800000000000002</v>
      </c>
      <c r="AP239" s="204">
        <v>0.39100000000000001</v>
      </c>
    </row>
    <row r="240" spans="1:57" x14ac:dyDescent="0.2">
      <c r="A240" s="215" t="s">
        <v>180</v>
      </c>
      <c r="B240" s="342" t="s">
        <v>40</v>
      </c>
      <c r="C240" s="342" t="s">
        <v>40</v>
      </c>
      <c r="D240" s="342" t="s">
        <v>40</v>
      </c>
      <c r="E240" s="342" t="s">
        <v>40</v>
      </c>
      <c r="F240" s="342" t="s">
        <v>40</v>
      </c>
      <c r="G240" s="342" t="s">
        <v>40</v>
      </c>
      <c r="H240" s="342" t="s">
        <v>40</v>
      </c>
      <c r="I240" s="342" t="s">
        <v>40</v>
      </c>
      <c r="J240" s="342" t="s">
        <v>40</v>
      </c>
      <c r="K240" s="342" t="s">
        <v>40</v>
      </c>
      <c r="L240" s="342" t="s">
        <v>40</v>
      </c>
      <c r="M240" s="342" t="s">
        <v>40</v>
      </c>
      <c r="N240" s="342" t="s">
        <v>40</v>
      </c>
      <c r="O240" s="342" t="s">
        <v>40</v>
      </c>
      <c r="P240" s="342" t="s">
        <v>40</v>
      </c>
      <c r="Q240" s="342" t="s">
        <v>40</v>
      </c>
      <c r="R240" s="342" t="s">
        <v>40</v>
      </c>
      <c r="S240" s="342" t="s">
        <v>40</v>
      </c>
      <c r="T240" s="342" t="s">
        <v>40</v>
      </c>
      <c r="U240" s="329">
        <v>1169.951</v>
      </c>
      <c r="V240" s="329">
        <v>1253.5309999999999</v>
      </c>
      <c r="W240" s="329">
        <v>1260.538</v>
      </c>
      <c r="X240" s="329">
        <v>1291.8399999999999</v>
      </c>
      <c r="Y240" s="329">
        <v>1181.2159999999999</v>
      </c>
      <c r="Z240" s="329">
        <v>1054.087</v>
      </c>
      <c r="AA240" s="329">
        <v>1030.127</v>
      </c>
      <c r="AB240" s="329">
        <v>1038.7180000000001</v>
      </c>
      <c r="AC240" s="329">
        <v>824.82899999999995</v>
      </c>
      <c r="AD240" s="329">
        <v>812.34</v>
      </c>
      <c r="AE240" s="329">
        <v>764.77200000000005</v>
      </c>
      <c r="AF240" s="329">
        <v>838.44399999999996</v>
      </c>
      <c r="AG240" s="329">
        <v>906.15300000000002</v>
      </c>
      <c r="AH240" s="329">
        <v>953.46699999999998</v>
      </c>
      <c r="AI240" s="329">
        <v>940.51700000000005</v>
      </c>
      <c r="AJ240" s="329">
        <v>861.34299999999996</v>
      </c>
      <c r="AK240" s="204">
        <v>914.74599999999998</v>
      </c>
      <c r="AL240" s="204">
        <v>885.03599999999994</v>
      </c>
      <c r="AM240" s="204">
        <v>805.13800000000003</v>
      </c>
      <c r="AN240" s="204">
        <v>800.87699999999995</v>
      </c>
      <c r="AO240" s="204">
        <v>811.904</v>
      </c>
      <c r="AP240" s="204">
        <v>896.65899999999999</v>
      </c>
    </row>
    <row r="241" spans="1:42" x14ac:dyDescent="0.2">
      <c r="A241" s="264" t="s">
        <v>351</v>
      </c>
      <c r="B241" s="342" t="s">
        <v>40</v>
      </c>
      <c r="C241" s="342" t="s">
        <v>40</v>
      </c>
      <c r="D241" s="342" t="s">
        <v>40</v>
      </c>
      <c r="E241" s="342" t="s">
        <v>40</v>
      </c>
      <c r="F241" s="342" t="s">
        <v>40</v>
      </c>
      <c r="G241" s="342" t="s">
        <v>40</v>
      </c>
      <c r="H241" s="342" t="s">
        <v>40</v>
      </c>
      <c r="I241" s="342" t="s">
        <v>40</v>
      </c>
      <c r="J241" s="342" t="s">
        <v>40</v>
      </c>
      <c r="K241" s="342" t="s">
        <v>40</v>
      </c>
      <c r="L241" s="342" t="s">
        <v>40</v>
      </c>
      <c r="M241" s="342" t="s">
        <v>40</v>
      </c>
      <c r="N241" s="342" t="s">
        <v>40</v>
      </c>
      <c r="O241" s="342" t="s">
        <v>40</v>
      </c>
      <c r="P241" s="342" t="s">
        <v>40</v>
      </c>
      <c r="Q241" s="342" t="s">
        <v>40</v>
      </c>
      <c r="R241" s="342" t="s">
        <v>40</v>
      </c>
      <c r="S241" s="342" t="s">
        <v>40</v>
      </c>
      <c r="T241" s="342" t="s">
        <v>40</v>
      </c>
      <c r="U241" s="329">
        <v>29.213999999999999</v>
      </c>
      <c r="V241" s="329">
        <v>29.213999999999999</v>
      </c>
      <c r="W241" s="329">
        <v>35.677</v>
      </c>
      <c r="X241" s="329">
        <v>13.851000000000001</v>
      </c>
      <c r="Y241" s="329">
        <v>13.851000000000001</v>
      </c>
      <c r="Z241" s="329">
        <v>13.851000000000001</v>
      </c>
      <c r="AA241" s="329">
        <v>13.851000000000001</v>
      </c>
      <c r="AB241" s="329">
        <v>1.1910000000000001</v>
      </c>
      <c r="AC241" s="329">
        <v>1.1910000000000001</v>
      </c>
      <c r="AD241" s="329">
        <v>1.1910000000000001</v>
      </c>
      <c r="AE241" s="329">
        <v>0.79400000000000004</v>
      </c>
      <c r="AF241" s="329">
        <v>4.5970000000000004</v>
      </c>
      <c r="AG241" s="329">
        <v>4.5970000000000004</v>
      </c>
      <c r="AH241" s="329">
        <v>4.5970000000000004</v>
      </c>
      <c r="AI241" s="329">
        <v>3.8039999999999998</v>
      </c>
      <c r="AJ241" s="329">
        <v>6.6559999999999997</v>
      </c>
      <c r="AK241" s="204">
        <v>6.6559999999999997</v>
      </c>
      <c r="AL241" s="204">
        <v>6.6559999999999997</v>
      </c>
      <c r="AM241" s="204">
        <v>6.6559999999999997</v>
      </c>
      <c r="AN241" s="204">
        <v>6.6559999999999997</v>
      </c>
      <c r="AO241" s="204">
        <v>6.6559999999999997</v>
      </c>
      <c r="AP241" s="204">
        <v>6.6559999999999997</v>
      </c>
    </row>
    <row r="242" spans="1:42" x14ac:dyDescent="0.2">
      <c r="A242" s="144" t="s">
        <v>331</v>
      </c>
      <c r="B242" s="342" t="s">
        <v>40</v>
      </c>
      <c r="C242" s="342" t="s">
        <v>40</v>
      </c>
      <c r="D242" s="342" t="s">
        <v>40</v>
      </c>
      <c r="E242" s="342" t="s">
        <v>40</v>
      </c>
      <c r="F242" s="342" t="s">
        <v>40</v>
      </c>
      <c r="G242" s="342" t="s">
        <v>40</v>
      </c>
      <c r="H242" s="342" t="s">
        <v>40</v>
      </c>
      <c r="I242" s="342" t="s">
        <v>40</v>
      </c>
      <c r="J242" s="342" t="s">
        <v>40</v>
      </c>
      <c r="K242" s="342" t="s">
        <v>40</v>
      </c>
      <c r="L242" s="342" t="s">
        <v>40</v>
      </c>
      <c r="M242" s="342" t="s">
        <v>40</v>
      </c>
      <c r="N242" s="342" t="s">
        <v>40</v>
      </c>
      <c r="O242" s="342" t="s">
        <v>40</v>
      </c>
      <c r="P242" s="342" t="s">
        <v>40</v>
      </c>
      <c r="Q242" s="342" t="s">
        <v>40</v>
      </c>
      <c r="R242" s="342" t="s">
        <v>40</v>
      </c>
      <c r="S242" s="342" t="s">
        <v>40</v>
      </c>
      <c r="T242" s="342" t="s">
        <v>40</v>
      </c>
      <c r="U242" s="328">
        <v>48.119</v>
      </c>
      <c r="V242" s="328">
        <v>47.133000000000003</v>
      </c>
      <c r="W242" s="328">
        <v>48.027999999999999</v>
      </c>
      <c r="X242" s="328">
        <v>72.210999999999999</v>
      </c>
      <c r="Y242" s="328">
        <v>71.516999999999996</v>
      </c>
      <c r="Z242" s="328">
        <v>78.799000000000007</v>
      </c>
      <c r="AA242" s="328">
        <v>82.941999999999993</v>
      </c>
      <c r="AB242" s="328">
        <v>78.881</v>
      </c>
      <c r="AC242" s="328">
        <v>80.039000000000001</v>
      </c>
      <c r="AD242" s="328">
        <v>82.367000000000004</v>
      </c>
      <c r="AE242" s="328">
        <v>85.578999999999994</v>
      </c>
      <c r="AF242" s="328">
        <v>94.123999999999995</v>
      </c>
      <c r="AG242" s="328">
        <v>93.385999999999996</v>
      </c>
      <c r="AH242" s="328">
        <v>97.344999999999999</v>
      </c>
      <c r="AI242" s="328">
        <v>89.641999999999996</v>
      </c>
      <c r="AJ242" s="328">
        <v>94.756</v>
      </c>
      <c r="AK242" s="199">
        <v>93.947000000000003</v>
      </c>
      <c r="AL242" s="199">
        <v>91.953000000000003</v>
      </c>
      <c r="AM242" s="199">
        <v>90.572000000000003</v>
      </c>
      <c r="AN242" s="199">
        <v>94.872</v>
      </c>
      <c r="AO242" s="199">
        <v>93.24</v>
      </c>
      <c r="AP242" s="199">
        <v>91.197000000000003</v>
      </c>
    </row>
    <row r="243" spans="1:42" x14ac:dyDescent="0.2">
      <c r="A243" s="217" t="s">
        <v>229</v>
      </c>
      <c r="B243" s="342" t="s">
        <v>40</v>
      </c>
      <c r="C243" s="342" t="s">
        <v>40</v>
      </c>
      <c r="D243" s="342" t="s">
        <v>40</v>
      </c>
      <c r="E243" s="342" t="s">
        <v>40</v>
      </c>
      <c r="F243" s="342" t="s">
        <v>40</v>
      </c>
      <c r="G243" s="342" t="s">
        <v>40</v>
      </c>
      <c r="H243" s="342" t="s">
        <v>40</v>
      </c>
      <c r="I243" s="342" t="s">
        <v>40</v>
      </c>
      <c r="J243" s="342" t="s">
        <v>40</v>
      </c>
      <c r="K243" s="342" t="s">
        <v>40</v>
      </c>
      <c r="L243" s="342" t="s">
        <v>40</v>
      </c>
      <c r="M243" s="342" t="s">
        <v>40</v>
      </c>
      <c r="N243" s="342" t="s">
        <v>40</v>
      </c>
      <c r="O243" s="342" t="s">
        <v>40</v>
      </c>
      <c r="P243" s="342" t="s">
        <v>40</v>
      </c>
      <c r="Q243" s="342" t="s">
        <v>40</v>
      </c>
      <c r="R243" s="342" t="s">
        <v>40</v>
      </c>
      <c r="S243" s="342" t="s">
        <v>40</v>
      </c>
      <c r="T243" s="342" t="s">
        <v>40</v>
      </c>
      <c r="U243" s="328">
        <v>17.346</v>
      </c>
      <c r="V243" s="328">
        <v>18.632000000000001</v>
      </c>
      <c r="W243" s="328">
        <v>18.613</v>
      </c>
      <c r="X243" s="328">
        <v>22.228999999999999</v>
      </c>
      <c r="Y243" s="328">
        <v>22.28</v>
      </c>
      <c r="Z243" s="328">
        <v>22.928999999999998</v>
      </c>
      <c r="AA243" s="328">
        <v>16.870999999999999</v>
      </c>
      <c r="AB243" s="328">
        <v>18.829999999999998</v>
      </c>
      <c r="AC243" s="328">
        <v>18.864000000000001</v>
      </c>
      <c r="AD243" s="328">
        <v>18.827000000000002</v>
      </c>
      <c r="AE243" s="328">
        <v>18.172999999999998</v>
      </c>
      <c r="AF243" s="328">
        <v>16.89</v>
      </c>
      <c r="AG243" s="328">
        <v>16.649000000000001</v>
      </c>
      <c r="AH243" s="328">
        <v>16.66</v>
      </c>
      <c r="AI243" s="328">
        <v>15.451000000000001</v>
      </c>
      <c r="AJ243" s="328">
        <v>16.995999999999999</v>
      </c>
      <c r="AK243" s="199">
        <v>13.55</v>
      </c>
      <c r="AL243" s="199">
        <v>13.545999999999999</v>
      </c>
      <c r="AM243" s="199">
        <v>13.395</v>
      </c>
      <c r="AN243" s="199">
        <v>15.77</v>
      </c>
      <c r="AO243" s="199">
        <v>15.702</v>
      </c>
      <c r="AP243" s="199">
        <v>15.702999999999999</v>
      </c>
    </row>
    <row r="244" spans="1:42" x14ac:dyDescent="0.2">
      <c r="A244" s="112" t="s">
        <v>353</v>
      </c>
      <c r="B244" s="342" t="s">
        <v>40</v>
      </c>
      <c r="C244" s="342" t="s">
        <v>40</v>
      </c>
      <c r="D244" s="342" t="s">
        <v>40</v>
      </c>
      <c r="E244" s="342" t="s">
        <v>40</v>
      </c>
      <c r="F244" s="342" t="s">
        <v>40</v>
      </c>
      <c r="G244" s="342" t="s">
        <v>40</v>
      </c>
      <c r="H244" s="342" t="s">
        <v>40</v>
      </c>
      <c r="I244" s="342" t="s">
        <v>40</v>
      </c>
      <c r="J244" s="342" t="s">
        <v>40</v>
      </c>
      <c r="K244" s="342" t="s">
        <v>40</v>
      </c>
      <c r="L244" s="342" t="s">
        <v>40</v>
      </c>
      <c r="M244" s="342" t="s">
        <v>40</v>
      </c>
      <c r="N244" s="342" t="s">
        <v>40</v>
      </c>
      <c r="O244" s="342" t="s">
        <v>40</v>
      </c>
      <c r="P244" s="342" t="s">
        <v>40</v>
      </c>
      <c r="Q244" s="342" t="s">
        <v>40</v>
      </c>
      <c r="R244" s="342" t="s">
        <v>40</v>
      </c>
      <c r="S244" s="342" t="s">
        <v>40</v>
      </c>
      <c r="T244" s="342" t="s">
        <v>40</v>
      </c>
      <c r="U244" s="329">
        <v>3.8340000000000001</v>
      </c>
      <c r="V244" s="329">
        <v>3.3849999999999998</v>
      </c>
      <c r="W244" s="329">
        <v>3.032</v>
      </c>
      <c r="X244" s="329">
        <v>4.9569999999999999</v>
      </c>
      <c r="Y244" s="329">
        <v>4.6050000000000004</v>
      </c>
      <c r="Z244" s="329">
        <v>5.1369999999999996</v>
      </c>
      <c r="AA244" s="329">
        <v>5.0220000000000002</v>
      </c>
      <c r="AB244" s="329">
        <v>5.2590000000000003</v>
      </c>
      <c r="AC244" s="329">
        <v>4.8789999999999996</v>
      </c>
      <c r="AD244" s="329">
        <v>4.6189999999999998</v>
      </c>
      <c r="AE244" s="329">
        <v>4.452</v>
      </c>
      <c r="AF244" s="329">
        <v>6.2279999999999998</v>
      </c>
      <c r="AG244" s="329">
        <v>6.1280000000000001</v>
      </c>
      <c r="AH244" s="329">
        <v>6.1269999999999998</v>
      </c>
      <c r="AI244" s="329">
        <v>7.1689999999999996</v>
      </c>
      <c r="AJ244" s="329">
        <v>11.635</v>
      </c>
      <c r="AK244" s="204">
        <v>12.585000000000001</v>
      </c>
      <c r="AL244" s="204">
        <v>12.823</v>
      </c>
      <c r="AM244" s="204">
        <v>15.468999999999999</v>
      </c>
      <c r="AN244" s="204">
        <v>23.21</v>
      </c>
      <c r="AO244" s="204">
        <v>23.478000000000002</v>
      </c>
      <c r="AP244" s="204">
        <v>25.161999999999999</v>
      </c>
    </row>
    <row r="245" spans="1:42" x14ac:dyDescent="0.2">
      <c r="A245" s="144" t="s">
        <v>175</v>
      </c>
      <c r="B245" s="342" t="s">
        <v>40</v>
      </c>
      <c r="C245" s="342" t="s">
        <v>40</v>
      </c>
      <c r="D245" s="342" t="s">
        <v>40</v>
      </c>
      <c r="E245" s="342" t="s">
        <v>40</v>
      </c>
      <c r="F245" s="342" t="s">
        <v>40</v>
      </c>
      <c r="G245" s="342" t="s">
        <v>40</v>
      </c>
      <c r="H245" s="342" t="s">
        <v>40</v>
      </c>
      <c r="I245" s="342" t="s">
        <v>40</v>
      </c>
      <c r="J245" s="342" t="s">
        <v>40</v>
      </c>
      <c r="K245" s="342" t="s">
        <v>40</v>
      </c>
      <c r="L245" s="342" t="s">
        <v>40</v>
      </c>
      <c r="M245" s="342" t="s">
        <v>40</v>
      </c>
      <c r="N245" s="342" t="s">
        <v>40</v>
      </c>
      <c r="O245" s="342" t="s">
        <v>40</v>
      </c>
      <c r="P245" s="342" t="s">
        <v>40</v>
      </c>
      <c r="Q245" s="342" t="s">
        <v>40</v>
      </c>
      <c r="R245" s="342" t="s">
        <v>40</v>
      </c>
      <c r="S245" s="342" t="s">
        <v>40</v>
      </c>
      <c r="T245" s="342" t="s">
        <v>40</v>
      </c>
      <c r="U245" s="328">
        <v>31.831</v>
      </c>
      <c r="V245" s="328">
        <v>51.875</v>
      </c>
      <c r="W245" s="328">
        <v>22.7</v>
      </c>
      <c r="X245" s="328">
        <v>32.104999999999997</v>
      </c>
      <c r="Y245" s="328">
        <v>37.564999999999998</v>
      </c>
      <c r="Z245" s="328">
        <v>37.752000000000002</v>
      </c>
      <c r="AA245" s="328">
        <v>42.396999999999998</v>
      </c>
      <c r="AB245" s="328">
        <v>51.68</v>
      </c>
      <c r="AC245" s="328">
        <v>37.947000000000003</v>
      </c>
      <c r="AD245" s="328">
        <v>34.683</v>
      </c>
      <c r="AE245" s="328">
        <v>33.625</v>
      </c>
      <c r="AF245" s="328">
        <v>39.746000000000002</v>
      </c>
      <c r="AG245" s="328">
        <v>32.969000000000001</v>
      </c>
      <c r="AH245" s="328">
        <v>36.64</v>
      </c>
      <c r="AI245" s="328">
        <v>47.515000000000001</v>
      </c>
      <c r="AJ245" s="328">
        <v>40.921999999999997</v>
      </c>
      <c r="AK245" s="199">
        <v>35.616999999999997</v>
      </c>
      <c r="AL245" s="199">
        <v>30.295000000000002</v>
      </c>
      <c r="AM245" s="199">
        <v>31.995999999999999</v>
      </c>
      <c r="AN245" s="199">
        <v>36.029000000000003</v>
      </c>
      <c r="AO245" s="199">
        <v>36.784999999999997</v>
      </c>
      <c r="AP245" s="199">
        <v>32.140999999999998</v>
      </c>
    </row>
    <row r="246" spans="1:42" x14ac:dyDescent="0.2">
      <c r="A246" s="221" t="s">
        <v>174</v>
      </c>
      <c r="B246" s="343" t="s">
        <v>40</v>
      </c>
      <c r="C246" s="343" t="s">
        <v>40</v>
      </c>
      <c r="D246" s="343" t="s">
        <v>40</v>
      </c>
      <c r="E246" s="343" t="s">
        <v>40</v>
      </c>
      <c r="F246" s="343" t="s">
        <v>40</v>
      </c>
      <c r="G246" s="343" t="s">
        <v>40</v>
      </c>
      <c r="H246" s="343" t="s">
        <v>40</v>
      </c>
      <c r="I246" s="343" t="s">
        <v>40</v>
      </c>
      <c r="J246" s="343" t="s">
        <v>40</v>
      </c>
      <c r="K246" s="343" t="s">
        <v>40</v>
      </c>
      <c r="L246" s="343" t="s">
        <v>40</v>
      </c>
      <c r="M246" s="343" t="s">
        <v>40</v>
      </c>
      <c r="N246" s="343" t="s">
        <v>40</v>
      </c>
      <c r="O246" s="343" t="s">
        <v>40</v>
      </c>
      <c r="P246" s="343" t="s">
        <v>40</v>
      </c>
      <c r="Q246" s="343" t="s">
        <v>40</v>
      </c>
      <c r="R246" s="343" t="s">
        <v>40</v>
      </c>
      <c r="S246" s="343" t="s">
        <v>40</v>
      </c>
      <c r="T246" s="343" t="s">
        <v>40</v>
      </c>
      <c r="U246" s="344">
        <v>3946.5810000000001</v>
      </c>
      <c r="V246" s="344">
        <v>4088.5329999999999</v>
      </c>
      <c r="W246" s="344">
        <v>4114.4530000000004</v>
      </c>
      <c r="X246" s="344">
        <v>4165.2489999999998</v>
      </c>
      <c r="Y246" s="344">
        <v>4109.6450000000004</v>
      </c>
      <c r="Z246" s="344">
        <v>4621.6170000000002</v>
      </c>
      <c r="AA246" s="344">
        <v>4607.1629999999996</v>
      </c>
      <c r="AB246" s="344">
        <v>4670.4049999999997</v>
      </c>
      <c r="AC246" s="344">
        <v>4699.0839999999998</v>
      </c>
      <c r="AD246" s="344">
        <v>4777.0519999999997</v>
      </c>
      <c r="AE246" s="344">
        <v>4844.692</v>
      </c>
      <c r="AF246" s="344">
        <v>5019.4290000000001</v>
      </c>
      <c r="AG246" s="344">
        <v>5092.1509999999998</v>
      </c>
      <c r="AH246" s="344">
        <v>5222.2489999999998</v>
      </c>
      <c r="AI246" s="344">
        <v>5327.3850000000002</v>
      </c>
      <c r="AJ246" s="344">
        <v>5553.5519999999997</v>
      </c>
      <c r="AK246" s="365">
        <v>5586.4250000000002</v>
      </c>
      <c r="AL246" s="365">
        <v>5715.9139999999998</v>
      </c>
      <c r="AM246" s="365">
        <v>6015.1639999999998</v>
      </c>
      <c r="AN246" s="365">
        <v>6062.43</v>
      </c>
      <c r="AO246" s="365">
        <v>6468.6329999999998</v>
      </c>
      <c r="AP246" s="365">
        <v>6506.1350000000002</v>
      </c>
    </row>
    <row r="247" spans="1:42" x14ac:dyDescent="0.2">
      <c r="B247" s="111"/>
      <c r="C247" s="111"/>
      <c r="D247" s="111"/>
      <c r="E247" s="111"/>
      <c r="F247" s="111"/>
      <c r="G247" s="111"/>
      <c r="H247" s="111"/>
      <c r="I247" s="111"/>
      <c r="J247" s="111"/>
      <c r="K247" s="111"/>
      <c r="L247" s="111"/>
      <c r="M247" s="111"/>
      <c r="N247" s="111"/>
      <c r="O247" s="111"/>
      <c r="P247" s="111"/>
      <c r="Q247" s="111"/>
      <c r="R247" s="111"/>
      <c r="S247" s="111"/>
      <c r="T247" s="111"/>
      <c r="U247" s="111"/>
      <c r="V247" s="111"/>
      <c r="W247" s="111"/>
      <c r="X247" s="111"/>
      <c r="Y247" s="111"/>
      <c r="Z247" s="111"/>
      <c r="AA247" s="111"/>
      <c r="AB247" s="111"/>
      <c r="AC247" s="111"/>
      <c r="AD247" s="111"/>
      <c r="AE247" s="111"/>
      <c r="AF247" s="111"/>
      <c r="AG247" s="111"/>
      <c r="AH247" s="111"/>
      <c r="AI247" s="111"/>
      <c r="AJ247" s="111"/>
      <c r="AK247" s="111"/>
      <c r="AL247" s="111"/>
      <c r="AM247" s="111"/>
      <c r="AN247" s="111"/>
      <c r="AO247" s="111"/>
      <c r="AP247" s="111"/>
    </row>
    <row r="248" spans="1:42" x14ac:dyDescent="0.2">
      <c r="A248" s="202" t="s">
        <v>173</v>
      </c>
      <c r="B248" s="201"/>
      <c r="C248" s="201"/>
      <c r="D248" s="201"/>
      <c r="E248" s="201"/>
      <c r="F248" s="201"/>
      <c r="G248" s="201"/>
      <c r="H248" s="201"/>
      <c r="I248" s="201"/>
      <c r="J248" s="201"/>
      <c r="K248" s="201"/>
      <c r="L248" s="201"/>
      <c r="M248" s="201"/>
      <c r="N248" s="201"/>
      <c r="O248" s="201"/>
      <c r="P248" s="201"/>
      <c r="Q248" s="201"/>
      <c r="R248" s="201"/>
      <c r="S248" s="201"/>
      <c r="T248" s="201"/>
      <c r="U248" s="201"/>
      <c r="V248" s="201"/>
      <c r="W248" s="201"/>
      <c r="X248" s="201"/>
      <c r="Y248" s="201"/>
      <c r="Z248" s="201"/>
      <c r="AA248" s="201"/>
      <c r="AB248" s="201"/>
      <c r="AC248" s="201"/>
      <c r="AD248" s="201"/>
      <c r="AE248" s="201"/>
      <c r="AF248" s="201"/>
      <c r="AG248" s="201"/>
      <c r="AH248" s="201"/>
      <c r="AI248" s="201"/>
      <c r="AJ248" s="201"/>
      <c r="AK248" s="133"/>
      <c r="AL248" s="133"/>
      <c r="AM248" s="133"/>
      <c r="AN248" s="133"/>
      <c r="AO248" s="133"/>
      <c r="AP248" s="133"/>
    </row>
    <row r="249" spans="1:42" x14ac:dyDescent="0.2">
      <c r="A249" s="264" t="s">
        <v>0</v>
      </c>
      <c r="B249" s="342" t="s">
        <v>40</v>
      </c>
      <c r="C249" s="342" t="s">
        <v>40</v>
      </c>
      <c r="D249" s="342" t="s">
        <v>40</v>
      </c>
      <c r="E249" s="342" t="s">
        <v>40</v>
      </c>
      <c r="F249" s="342" t="s">
        <v>40</v>
      </c>
      <c r="G249" s="342" t="s">
        <v>40</v>
      </c>
      <c r="H249" s="342" t="s">
        <v>40</v>
      </c>
      <c r="I249" s="342" t="s">
        <v>40</v>
      </c>
      <c r="J249" s="342" t="s">
        <v>40</v>
      </c>
      <c r="K249" s="342" t="s">
        <v>40</v>
      </c>
      <c r="L249" s="342" t="s">
        <v>40</v>
      </c>
      <c r="M249" s="342" t="s">
        <v>40</v>
      </c>
      <c r="N249" s="342" t="s">
        <v>40</v>
      </c>
      <c r="O249" s="342" t="s">
        <v>40</v>
      </c>
      <c r="P249" s="342" t="s">
        <v>40</v>
      </c>
      <c r="Q249" s="342" t="s">
        <v>40</v>
      </c>
      <c r="R249" s="342" t="s">
        <v>40</v>
      </c>
      <c r="S249" s="342" t="s">
        <v>40</v>
      </c>
      <c r="T249" s="342" t="s">
        <v>40</v>
      </c>
      <c r="U249" s="328">
        <v>3222.4870000000001</v>
      </c>
      <c r="V249" s="328">
        <v>3336.1990000000001</v>
      </c>
      <c r="W249" s="328">
        <v>3374.527</v>
      </c>
      <c r="X249" s="328">
        <v>3424.6329999999998</v>
      </c>
      <c r="Y249" s="328">
        <v>3281.8670000000002</v>
      </c>
      <c r="Z249" s="328">
        <v>3734.8539999999998</v>
      </c>
      <c r="AA249" s="328">
        <v>3731.2130000000002</v>
      </c>
      <c r="AB249" s="328">
        <v>3692.2130000000002</v>
      </c>
      <c r="AC249" s="328">
        <v>3740.1640000000002</v>
      </c>
      <c r="AD249" s="328">
        <v>3783.002</v>
      </c>
      <c r="AE249" s="328">
        <v>3875.11</v>
      </c>
      <c r="AF249" s="328">
        <v>4004.1120000000001</v>
      </c>
      <c r="AG249" s="328">
        <v>4032.69</v>
      </c>
      <c r="AH249" s="328">
        <v>4148.3689999999997</v>
      </c>
      <c r="AI249" s="328">
        <v>4258.2870000000003</v>
      </c>
      <c r="AJ249" s="328">
        <v>4510.7929999999997</v>
      </c>
      <c r="AK249" s="199">
        <v>4505.7910000000002</v>
      </c>
      <c r="AL249" s="199">
        <v>4638.5370000000003</v>
      </c>
      <c r="AM249" s="199">
        <v>4886.7089999999998</v>
      </c>
      <c r="AN249" s="199">
        <v>4964.0919999999996</v>
      </c>
      <c r="AO249" s="199">
        <v>5285.817</v>
      </c>
      <c r="AP249" s="199">
        <v>5309.2790000000005</v>
      </c>
    </row>
    <row r="250" spans="1:42" x14ac:dyDescent="0.2">
      <c r="A250" s="139" t="s">
        <v>172</v>
      </c>
      <c r="B250" s="342" t="s">
        <v>40</v>
      </c>
      <c r="C250" s="342" t="s">
        <v>40</v>
      </c>
      <c r="D250" s="342" t="s">
        <v>40</v>
      </c>
      <c r="E250" s="342" t="s">
        <v>40</v>
      </c>
      <c r="F250" s="342" t="s">
        <v>40</v>
      </c>
      <c r="G250" s="342" t="s">
        <v>40</v>
      </c>
      <c r="H250" s="342" t="s">
        <v>40</v>
      </c>
      <c r="I250" s="342" t="s">
        <v>40</v>
      </c>
      <c r="J250" s="342" t="s">
        <v>40</v>
      </c>
      <c r="K250" s="342" t="s">
        <v>40</v>
      </c>
      <c r="L250" s="342" t="s">
        <v>40</v>
      </c>
      <c r="M250" s="342" t="s">
        <v>40</v>
      </c>
      <c r="N250" s="342" t="s">
        <v>40</v>
      </c>
      <c r="O250" s="342" t="s">
        <v>40</v>
      </c>
      <c r="P250" s="342" t="s">
        <v>40</v>
      </c>
      <c r="Q250" s="342" t="s">
        <v>40</v>
      </c>
      <c r="R250" s="342" t="s">
        <v>40</v>
      </c>
      <c r="S250" s="342" t="s">
        <v>40</v>
      </c>
      <c r="T250" s="342" t="s">
        <v>40</v>
      </c>
      <c r="U250" s="328">
        <v>741.12599999999998</v>
      </c>
      <c r="V250" s="328">
        <v>783.59</v>
      </c>
      <c r="W250" s="328">
        <v>806.87</v>
      </c>
      <c r="X250" s="328">
        <v>770.19100000000003</v>
      </c>
      <c r="Y250" s="328">
        <v>736.65200000000004</v>
      </c>
      <c r="Z250" s="328">
        <v>987.86699999999996</v>
      </c>
      <c r="AA250" s="328">
        <v>1031.69</v>
      </c>
      <c r="AB250" s="328">
        <v>1054.0409999999999</v>
      </c>
      <c r="AC250" s="328">
        <v>1097.079</v>
      </c>
      <c r="AD250" s="328">
        <v>1121.576</v>
      </c>
      <c r="AE250" s="328">
        <v>1200.749</v>
      </c>
      <c r="AF250" s="328">
        <v>1220.9659999999999</v>
      </c>
      <c r="AG250" s="328">
        <v>1197.5329999999999</v>
      </c>
      <c r="AH250" s="328">
        <v>1262.4960000000001</v>
      </c>
      <c r="AI250" s="328">
        <v>1345.1579999999999</v>
      </c>
      <c r="AJ250" s="328">
        <v>1505.7619999999999</v>
      </c>
      <c r="AK250" s="199">
        <v>1474.125</v>
      </c>
      <c r="AL250" s="199">
        <v>1541.575</v>
      </c>
      <c r="AM250" s="199">
        <v>1693.8009999999999</v>
      </c>
      <c r="AN250" s="199">
        <v>1711.29</v>
      </c>
      <c r="AO250" s="199">
        <v>1963.816</v>
      </c>
      <c r="AP250" s="199">
        <v>1938.191</v>
      </c>
    </row>
    <row r="251" spans="1:42" x14ac:dyDescent="0.2">
      <c r="A251" s="139" t="s">
        <v>170</v>
      </c>
      <c r="B251" s="342" t="s">
        <v>40</v>
      </c>
      <c r="C251" s="342" t="s">
        <v>40</v>
      </c>
      <c r="D251" s="342" t="s">
        <v>40</v>
      </c>
      <c r="E251" s="342" t="s">
        <v>40</v>
      </c>
      <c r="F251" s="342" t="s">
        <v>40</v>
      </c>
      <c r="G251" s="342" t="s">
        <v>40</v>
      </c>
      <c r="H251" s="342" t="s">
        <v>40</v>
      </c>
      <c r="I251" s="342" t="s">
        <v>40</v>
      </c>
      <c r="J251" s="342" t="s">
        <v>40</v>
      </c>
      <c r="K251" s="342" t="s">
        <v>40</v>
      </c>
      <c r="L251" s="342" t="s">
        <v>40</v>
      </c>
      <c r="M251" s="342" t="s">
        <v>40</v>
      </c>
      <c r="N251" s="342" t="s">
        <v>40</v>
      </c>
      <c r="O251" s="342" t="s">
        <v>40</v>
      </c>
      <c r="P251" s="342" t="s">
        <v>40</v>
      </c>
      <c r="Q251" s="342" t="s">
        <v>40</v>
      </c>
      <c r="R251" s="342" t="s">
        <v>40</v>
      </c>
      <c r="S251" s="342" t="s">
        <v>40</v>
      </c>
      <c r="T251" s="342" t="s">
        <v>40</v>
      </c>
      <c r="U251" s="328">
        <v>2367.4949999999999</v>
      </c>
      <c r="V251" s="328">
        <v>2433.1799999999998</v>
      </c>
      <c r="W251" s="328">
        <v>2462.1689999999999</v>
      </c>
      <c r="X251" s="328">
        <v>2543.7289999999998</v>
      </c>
      <c r="Y251" s="328">
        <v>2435.9850000000001</v>
      </c>
      <c r="Z251" s="328">
        <v>2643.8020000000001</v>
      </c>
      <c r="AA251" s="328">
        <v>2622.328</v>
      </c>
      <c r="AB251" s="328">
        <v>2612.9229999999998</v>
      </c>
      <c r="AC251" s="328">
        <v>2608.89</v>
      </c>
      <c r="AD251" s="328">
        <v>2613.578</v>
      </c>
      <c r="AE251" s="328">
        <v>2624.0770000000002</v>
      </c>
      <c r="AF251" s="328">
        <v>2741.0079999999998</v>
      </c>
      <c r="AG251" s="328">
        <v>2782.1959999999999</v>
      </c>
      <c r="AH251" s="328">
        <v>2844.6729999999998</v>
      </c>
      <c r="AI251" s="328">
        <v>2866.1930000000002</v>
      </c>
      <c r="AJ251" s="328">
        <v>2950.752</v>
      </c>
      <c r="AK251" s="199">
        <v>2980.3470000000002</v>
      </c>
      <c r="AL251" s="199">
        <v>3047.355</v>
      </c>
      <c r="AM251" s="199">
        <v>3121.58</v>
      </c>
      <c r="AN251" s="199">
        <v>3177.3969999999999</v>
      </c>
      <c r="AO251" s="199">
        <v>3258.4589999999998</v>
      </c>
      <c r="AP251" s="199">
        <v>3339.2950000000001</v>
      </c>
    </row>
    <row r="252" spans="1:42" x14ac:dyDescent="0.2">
      <c r="A252" s="139" t="s">
        <v>171</v>
      </c>
      <c r="B252" s="342" t="s">
        <v>40</v>
      </c>
      <c r="C252" s="342" t="s">
        <v>40</v>
      </c>
      <c r="D252" s="342" t="s">
        <v>40</v>
      </c>
      <c r="E252" s="342" t="s">
        <v>40</v>
      </c>
      <c r="F252" s="342" t="s">
        <v>40</v>
      </c>
      <c r="G252" s="342" t="s">
        <v>40</v>
      </c>
      <c r="H252" s="342" t="s">
        <v>40</v>
      </c>
      <c r="I252" s="342" t="s">
        <v>40</v>
      </c>
      <c r="J252" s="342" t="s">
        <v>40</v>
      </c>
      <c r="K252" s="342" t="s">
        <v>40</v>
      </c>
      <c r="L252" s="342" t="s">
        <v>40</v>
      </c>
      <c r="M252" s="342" t="s">
        <v>40</v>
      </c>
      <c r="N252" s="342" t="s">
        <v>40</v>
      </c>
      <c r="O252" s="342" t="s">
        <v>40</v>
      </c>
      <c r="P252" s="342" t="s">
        <v>40</v>
      </c>
      <c r="Q252" s="342" t="s">
        <v>40</v>
      </c>
      <c r="R252" s="342" t="s">
        <v>40</v>
      </c>
      <c r="S252" s="342" t="s">
        <v>40</v>
      </c>
      <c r="T252" s="342" t="s">
        <v>40</v>
      </c>
      <c r="U252" s="328">
        <v>113.866</v>
      </c>
      <c r="V252" s="328">
        <v>119.429</v>
      </c>
      <c r="W252" s="328">
        <v>105.488</v>
      </c>
      <c r="X252" s="328">
        <v>110.71299999999999</v>
      </c>
      <c r="Y252" s="328">
        <v>109.23</v>
      </c>
      <c r="Z252" s="328">
        <v>103.185</v>
      </c>
      <c r="AA252" s="328">
        <v>77.194999999999993</v>
      </c>
      <c r="AB252" s="328">
        <v>25.248999999999999</v>
      </c>
      <c r="AC252" s="328">
        <v>34.195</v>
      </c>
      <c r="AD252" s="328">
        <v>47.847999999999999</v>
      </c>
      <c r="AE252" s="328">
        <v>50.283999999999999</v>
      </c>
      <c r="AF252" s="328">
        <v>42.137999999999998</v>
      </c>
      <c r="AG252" s="328">
        <v>52.960999999999999</v>
      </c>
      <c r="AH252" s="328">
        <v>41.2</v>
      </c>
      <c r="AI252" s="328">
        <v>46.936</v>
      </c>
      <c r="AJ252" s="328">
        <v>54.279000000000003</v>
      </c>
      <c r="AK252" s="199">
        <v>51.319000000000003</v>
      </c>
      <c r="AL252" s="199">
        <v>49.606999999999999</v>
      </c>
      <c r="AM252" s="199">
        <v>71.328000000000003</v>
      </c>
      <c r="AN252" s="199">
        <v>75.405000000000001</v>
      </c>
      <c r="AO252" s="199">
        <v>63.542000000000002</v>
      </c>
      <c r="AP252" s="199">
        <v>31.792999999999999</v>
      </c>
    </row>
    <row r="253" spans="1:42" x14ac:dyDescent="0.2">
      <c r="A253" s="264" t="s">
        <v>335</v>
      </c>
      <c r="B253" s="342" t="s">
        <v>40</v>
      </c>
      <c r="C253" s="342" t="s">
        <v>40</v>
      </c>
      <c r="D253" s="342" t="s">
        <v>40</v>
      </c>
      <c r="E253" s="342" t="s">
        <v>40</v>
      </c>
      <c r="F253" s="342" t="s">
        <v>40</v>
      </c>
      <c r="G253" s="342" t="s">
        <v>40</v>
      </c>
      <c r="H253" s="342" t="s">
        <v>40</v>
      </c>
      <c r="I253" s="342" t="s">
        <v>40</v>
      </c>
      <c r="J253" s="342" t="s">
        <v>40</v>
      </c>
      <c r="K253" s="342" t="s">
        <v>40</v>
      </c>
      <c r="L253" s="342" t="s">
        <v>40</v>
      </c>
      <c r="M253" s="342" t="s">
        <v>40</v>
      </c>
      <c r="N253" s="342" t="s">
        <v>40</v>
      </c>
      <c r="O253" s="342" t="s">
        <v>40</v>
      </c>
      <c r="P253" s="342" t="s">
        <v>40</v>
      </c>
      <c r="Q253" s="342" t="s">
        <v>40</v>
      </c>
      <c r="R253" s="342" t="s">
        <v>40</v>
      </c>
      <c r="S253" s="342" t="s">
        <v>40</v>
      </c>
      <c r="T253" s="342" t="s">
        <v>40</v>
      </c>
      <c r="U253" s="328">
        <v>12.417999999999999</v>
      </c>
      <c r="V253" s="328">
        <v>7.0359999999999996</v>
      </c>
      <c r="W253" s="328">
        <v>10.727</v>
      </c>
      <c r="X253" s="328">
        <v>5.6280000000000001</v>
      </c>
      <c r="Y253" s="328">
        <v>28.265000000000001</v>
      </c>
      <c r="Z253" s="328">
        <v>41.704999999999998</v>
      </c>
      <c r="AA253" s="328">
        <v>23.193999999999999</v>
      </c>
      <c r="AB253" s="328">
        <v>100.98699999999999</v>
      </c>
      <c r="AC253" s="328">
        <v>32.012</v>
      </c>
      <c r="AD253" s="328">
        <v>110.124</v>
      </c>
      <c r="AE253" s="328">
        <v>27.882000000000001</v>
      </c>
      <c r="AF253" s="328">
        <v>21.864999999999998</v>
      </c>
      <c r="AG253" s="328">
        <v>27.167999999999999</v>
      </c>
      <c r="AH253" s="328">
        <v>2.2000000000000002</v>
      </c>
      <c r="AI253" s="328">
        <v>9.4339999999999993</v>
      </c>
      <c r="AJ253" s="328">
        <v>18.552</v>
      </c>
      <c r="AK253" s="199">
        <v>1.8859999999999999</v>
      </c>
      <c r="AL253" s="199">
        <v>7.1379999999999999</v>
      </c>
      <c r="AM253" s="199">
        <v>9.7379999999999995</v>
      </c>
      <c r="AN253" s="199">
        <v>21.073</v>
      </c>
      <c r="AO253" s="199">
        <v>7.532</v>
      </c>
      <c r="AP253" s="199">
        <v>90.542000000000002</v>
      </c>
    </row>
    <row r="254" spans="1:42" x14ac:dyDescent="0.2">
      <c r="A254" s="264" t="s">
        <v>169</v>
      </c>
      <c r="B254" s="342" t="s">
        <v>40</v>
      </c>
      <c r="C254" s="342" t="s">
        <v>40</v>
      </c>
      <c r="D254" s="342" t="s">
        <v>40</v>
      </c>
      <c r="E254" s="342" t="s">
        <v>40</v>
      </c>
      <c r="F254" s="342" t="s">
        <v>40</v>
      </c>
      <c r="G254" s="342" t="s">
        <v>40</v>
      </c>
      <c r="H254" s="342" t="s">
        <v>40</v>
      </c>
      <c r="I254" s="342" t="s">
        <v>40</v>
      </c>
      <c r="J254" s="342" t="s">
        <v>40</v>
      </c>
      <c r="K254" s="342" t="s">
        <v>40</v>
      </c>
      <c r="L254" s="342" t="s">
        <v>40</v>
      </c>
      <c r="M254" s="342" t="s">
        <v>40</v>
      </c>
      <c r="N254" s="342" t="s">
        <v>40</v>
      </c>
      <c r="O254" s="342" t="s">
        <v>40</v>
      </c>
      <c r="P254" s="342" t="s">
        <v>40</v>
      </c>
      <c r="Q254" s="342" t="s">
        <v>40</v>
      </c>
      <c r="R254" s="342" t="s">
        <v>40</v>
      </c>
      <c r="S254" s="342" t="s">
        <v>40</v>
      </c>
      <c r="T254" s="342" t="s">
        <v>40</v>
      </c>
      <c r="U254" s="328">
        <v>8.1829999999999998</v>
      </c>
      <c r="V254" s="328">
        <v>6.7619999999999996</v>
      </c>
      <c r="W254" s="328">
        <v>6.6280000000000001</v>
      </c>
      <c r="X254" s="328">
        <v>5.2450000000000001</v>
      </c>
      <c r="Y254" s="328">
        <v>80.3</v>
      </c>
      <c r="Z254" s="328">
        <v>14.456</v>
      </c>
      <c r="AA254" s="328">
        <v>14.507999999999999</v>
      </c>
      <c r="AB254" s="328">
        <v>11.486000000000001</v>
      </c>
      <c r="AC254" s="328">
        <v>11.582000000000001</v>
      </c>
      <c r="AD254" s="328">
        <v>9.359</v>
      </c>
      <c r="AE254" s="328">
        <v>9.4369999999999994</v>
      </c>
      <c r="AF254" s="328">
        <v>7.2240000000000002</v>
      </c>
      <c r="AG254" s="328">
        <v>7.3019999999999996</v>
      </c>
      <c r="AH254" s="328">
        <v>10.073</v>
      </c>
      <c r="AI254" s="328">
        <v>10.124000000000001</v>
      </c>
      <c r="AJ254" s="328">
        <v>12.872999999999999</v>
      </c>
      <c r="AK254" s="199">
        <v>17.899999999999999</v>
      </c>
      <c r="AL254" s="199">
        <v>20.724</v>
      </c>
      <c r="AM254" s="199">
        <v>25.69</v>
      </c>
      <c r="AN254" s="199">
        <v>30.298999999999999</v>
      </c>
      <c r="AO254" s="199">
        <v>99.593999999999994</v>
      </c>
      <c r="AP254" s="199">
        <v>98.516000000000005</v>
      </c>
    </row>
    <row r="255" spans="1:42" x14ac:dyDescent="0.2">
      <c r="A255" s="264" t="s">
        <v>168</v>
      </c>
      <c r="B255" s="342" t="s">
        <v>40</v>
      </c>
      <c r="C255" s="342" t="s">
        <v>40</v>
      </c>
      <c r="D255" s="342" t="s">
        <v>40</v>
      </c>
      <c r="E255" s="342" t="s">
        <v>40</v>
      </c>
      <c r="F255" s="342" t="s">
        <v>40</v>
      </c>
      <c r="G255" s="342" t="s">
        <v>40</v>
      </c>
      <c r="H255" s="342" t="s">
        <v>40</v>
      </c>
      <c r="I255" s="342" t="s">
        <v>40</v>
      </c>
      <c r="J255" s="342" t="s">
        <v>40</v>
      </c>
      <c r="K255" s="342" t="s">
        <v>40</v>
      </c>
      <c r="L255" s="342" t="s">
        <v>40</v>
      </c>
      <c r="M255" s="342" t="s">
        <v>40</v>
      </c>
      <c r="N255" s="342" t="s">
        <v>40</v>
      </c>
      <c r="O255" s="342" t="s">
        <v>40</v>
      </c>
      <c r="P255" s="342" t="s">
        <v>40</v>
      </c>
      <c r="Q255" s="342" t="s">
        <v>40</v>
      </c>
      <c r="R255" s="342" t="s">
        <v>40</v>
      </c>
      <c r="S255" s="342" t="s">
        <v>40</v>
      </c>
      <c r="T255" s="342" t="s">
        <v>40</v>
      </c>
      <c r="U255" s="328">
        <v>0</v>
      </c>
      <c r="V255" s="328">
        <v>0</v>
      </c>
      <c r="W255" s="328">
        <v>0</v>
      </c>
      <c r="X255" s="328">
        <v>0</v>
      </c>
      <c r="Y255" s="328">
        <v>0</v>
      </c>
      <c r="Z255" s="328">
        <v>15.028</v>
      </c>
      <c r="AA255" s="328">
        <v>15.209</v>
      </c>
      <c r="AB255" s="328">
        <v>15.097</v>
      </c>
      <c r="AC255" s="328">
        <v>15.4</v>
      </c>
      <c r="AD255" s="328">
        <v>15.11</v>
      </c>
      <c r="AE255" s="328">
        <v>15.394</v>
      </c>
      <c r="AF255" s="328">
        <v>15.101000000000001</v>
      </c>
      <c r="AG255" s="328">
        <v>15.438000000000001</v>
      </c>
      <c r="AH255" s="328">
        <v>15.122</v>
      </c>
      <c r="AI255" s="328">
        <v>15.442</v>
      </c>
      <c r="AJ255" s="328">
        <v>15.112</v>
      </c>
      <c r="AK255" s="199">
        <v>15.37</v>
      </c>
      <c r="AL255" s="199">
        <v>15.031000000000001</v>
      </c>
      <c r="AM255" s="199">
        <v>15.247999999999999</v>
      </c>
      <c r="AN255" s="199">
        <v>15.025</v>
      </c>
      <c r="AO255" s="199">
        <v>15.236000000000001</v>
      </c>
      <c r="AP255" s="199">
        <v>15.034000000000001</v>
      </c>
    </row>
    <row r="256" spans="1:42" x14ac:dyDescent="0.2">
      <c r="A256" s="264" t="s">
        <v>308</v>
      </c>
      <c r="B256" s="342" t="s">
        <v>40</v>
      </c>
      <c r="C256" s="342" t="s">
        <v>40</v>
      </c>
      <c r="D256" s="342" t="s">
        <v>40</v>
      </c>
      <c r="E256" s="342" t="s">
        <v>40</v>
      </c>
      <c r="F256" s="342" t="s">
        <v>40</v>
      </c>
      <c r="G256" s="342" t="s">
        <v>40</v>
      </c>
      <c r="H256" s="342" t="s">
        <v>40</v>
      </c>
      <c r="I256" s="342" t="s">
        <v>40</v>
      </c>
      <c r="J256" s="342" t="s">
        <v>40</v>
      </c>
      <c r="K256" s="342" t="s">
        <v>40</v>
      </c>
      <c r="L256" s="342" t="s">
        <v>40</v>
      </c>
      <c r="M256" s="342" t="s">
        <v>40</v>
      </c>
      <c r="N256" s="342" t="s">
        <v>40</v>
      </c>
      <c r="O256" s="342" t="s">
        <v>40</v>
      </c>
      <c r="P256" s="342" t="s">
        <v>40</v>
      </c>
      <c r="Q256" s="342" t="s">
        <v>40</v>
      </c>
      <c r="R256" s="342" t="s">
        <v>40</v>
      </c>
      <c r="S256" s="342" t="s">
        <v>40</v>
      </c>
      <c r="T256" s="342" t="s">
        <v>40</v>
      </c>
      <c r="U256" s="328">
        <v>0</v>
      </c>
      <c r="V256" s="328">
        <v>0</v>
      </c>
      <c r="W256" s="328">
        <v>0</v>
      </c>
      <c r="X256" s="328">
        <v>0</v>
      </c>
      <c r="Y256" s="328">
        <v>0</v>
      </c>
      <c r="Z256" s="328">
        <v>0</v>
      </c>
      <c r="AA256" s="328">
        <v>0</v>
      </c>
      <c r="AB256" s="328">
        <v>0</v>
      </c>
      <c r="AC256" s="328">
        <v>0</v>
      </c>
      <c r="AD256" s="328">
        <v>0</v>
      </c>
      <c r="AE256" s="328">
        <v>0</v>
      </c>
      <c r="AF256" s="328">
        <v>0</v>
      </c>
      <c r="AG256" s="328">
        <v>0</v>
      </c>
      <c r="AH256" s="328">
        <v>0</v>
      </c>
      <c r="AI256" s="328">
        <v>0</v>
      </c>
      <c r="AJ256" s="328">
        <v>0</v>
      </c>
      <c r="AK256" s="199">
        <v>0</v>
      </c>
      <c r="AL256" s="199">
        <v>0</v>
      </c>
      <c r="AM256" s="199">
        <v>0</v>
      </c>
      <c r="AN256" s="199">
        <v>0</v>
      </c>
      <c r="AO256" s="199">
        <v>0</v>
      </c>
      <c r="AP256" s="199">
        <v>0</v>
      </c>
    </row>
    <row r="257" spans="1:42" x14ac:dyDescent="0.2">
      <c r="A257" s="264" t="s">
        <v>167</v>
      </c>
      <c r="B257" s="342" t="s">
        <v>40</v>
      </c>
      <c r="C257" s="342" t="s">
        <v>40</v>
      </c>
      <c r="D257" s="342" t="s">
        <v>40</v>
      </c>
      <c r="E257" s="342" t="s">
        <v>40</v>
      </c>
      <c r="F257" s="342" t="s">
        <v>40</v>
      </c>
      <c r="G257" s="342" t="s">
        <v>40</v>
      </c>
      <c r="H257" s="342" t="s">
        <v>40</v>
      </c>
      <c r="I257" s="342" t="s">
        <v>40</v>
      </c>
      <c r="J257" s="342" t="s">
        <v>40</v>
      </c>
      <c r="K257" s="342" t="s">
        <v>40</v>
      </c>
      <c r="L257" s="342" t="s">
        <v>40</v>
      </c>
      <c r="M257" s="342" t="s">
        <v>40</v>
      </c>
      <c r="N257" s="342" t="s">
        <v>40</v>
      </c>
      <c r="O257" s="342" t="s">
        <v>40</v>
      </c>
      <c r="P257" s="342" t="s">
        <v>40</v>
      </c>
      <c r="Q257" s="342" t="s">
        <v>40</v>
      </c>
      <c r="R257" s="342" t="s">
        <v>40</v>
      </c>
      <c r="S257" s="342" t="s">
        <v>40</v>
      </c>
      <c r="T257" s="342" t="s">
        <v>40</v>
      </c>
      <c r="U257" s="328">
        <v>81.983999999999995</v>
      </c>
      <c r="V257" s="328">
        <v>107.76</v>
      </c>
      <c r="W257" s="328">
        <v>71.462000000000003</v>
      </c>
      <c r="X257" s="328">
        <v>95.1</v>
      </c>
      <c r="Y257" s="328">
        <v>102.752</v>
      </c>
      <c r="Z257" s="328">
        <v>113.73</v>
      </c>
      <c r="AA257" s="328">
        <v>108.128</v>
      </c>
      <c r="AB257" s="328">
        <v>112.65</v>
      </c>
      <c r="AC257" s="328">
        <v>110.86499999999999</v>
      </c>
      <c r="AD257" s="328">
        <v>101.685</v>
      </c>
      <c r="AE257" s="328">
        <v>113.92400000000001</v>
      </c>
      <c r="AF257" s="328">
        <v>143.55199999999999</v>
      </c>
      <c r="AG257" s="328">
        <v>136.83000000000001</v>
      </c>
      <c r="AH257" s="328">
        <v>125.206</v>
      </c>
      <c r="AI257" s="328">
        <v>195.51499999999999</v>
      </c>
      <c r="AJ257" s="328">
        <v>130.857</v>
      </c>
      <c r="AK257" s="199">
        <v>134.857</v>
      </c>
      <c r="AL257" s="199">
        <v>223.202</v>
      </c>
      <c r="AM257" s="199">
        <v>226.352</v>
      </c>
      <c r="AN257" s="199">
        <v>153.90199999999999</v>
      </c>
      <c r="AO257" s="199">
        <v>154.179</v>
      </c>
      <c r="AP257" s="199">
        <v>204.50800000000001</v>
      </c>
    </row>
    <row r="258" spans="1:42" x14ac:dyDescent="0.2">
      <c r="A258" s="221" t="s">
        <v>166</v>
      </c>
      <c r="B258" s="343" t="s">
        <v>40</v>
      </c>
      <c r="C258" s="343" t="s">
        <v>40</v>
      </c>
      <c r="D258" s="343" t="s">
        <v>40</v>
      </c>
      <c r="E258" s="343" t="s">
        <v>40</v>
      </c>
      <c r="F258" s="343" t="s">
        <v>40</v>
      </c>
      <c r="G258" s="343" t="s">
        <v>40</v>
      </c>
      <c r="H258" s="343" t="s">
        <v>40</v>
      </c>
      <c r="I258" s="343" t="s">
        <v>40</v>
      </c>
      <c r="J258" s="343" t="s">
        <v>40</v>
      </c>
      <c r="K258" s="343" t="s">
        <v>40</v>
      </c>
      <c r="L258" s="343" t="s">
        <v>40</v>
      </c>
      <c r="M258" s="343" t="s">
        <v>40</v>
      </c>
      <c r="N258" s="343" t="s">
        <v>40</v>
      </c>
      <c r="O258" s="343" t="s">
        <v>40</v>
      </c>
      <c r="P258" s="343" t="s">
        <v>40</v>
      </c>
      <c r="Q258" s="343" t="s">
        <v>40</v>
      </c>
      <c r="R258" s="343" t="s">
        <v>40</v>
      </c>
      <c r="S258" s="343" t="s">
        <v>40</v>
      </c>
      <c r="T258" s="343" t="s">
        <v>40</v>
      </c>
      <c r="U258" s="344">
        <v>3325.0720000000001</v>
      </c>
      <c r="V258" s="344">
        <v>3457.7570000000001</v>
      </c>
      <c r="W258" s="344">
        <v>3463.3440000000001</v>
      </c>
      <c r="X258" s="344">
        <v>3530.6060000000002</v>
      </c>
      <c r="Y258" s="344">
        <v>3493.1840000000002</v>
      </c>
      <c r="Z258" s="344">
        <v>3919.7730000000001</v>
      </c>
      <c r="AA258" s="344">
        <v>3892.252</v>
      </c>
      <c r="AB258" s="344">
        <v>3932.433</v>
      </c>
      <c r="AC258" s="344">
        <v>3909.9870000000001</v>
      </c>
      <c r="AD258" s="344">
        <v>4019.28</v>
      </c>
      <c r="AE258" s="344">
        <v>4041.7469999999998</v>
      </c>
      <c r="AF258" s="344">
        <v>4191.8540000000003</v>
      </c>
      <c r="AG258" s="344">
        <v>4219.4279999999999</v>
      </c>
      <c r="AH258" s="344">
        <v>4300.97</v>
      </c>
      <c r="AI258" s="344">
        <v>4488.8019999999997</v>
      </c>
      <c r="AJ258" s="344">
        <v>4688.1869999999999</v>
      </c>
      <c r="AK258" s="365">
        <v>4675.8040000000001</v>
      </c>
      <c r="AL258" s="365">
        <v>4904.6319999999996</v>
      </c>
      <c r="AM258" s="365">
        <v>5163.7370000000001</v>
      </c>
      <c r="AN258" s="365">
        <v>5184.3909999999996</v>
      </c>
      <c r="AO258" s="365">
        <v>5562.3580000000002</v>
      </c>
      <c r="AP258" s="365">
        <v>5717.8789999999999</v>
      </c>
    </row>
    <row r="259" spans="1:42" x14ac:dyDescent="0.2">
      <c r="A259" s="221" t="s">
        <v>164</v>
      </c>
      <c r="B259" s="343" t="s">
        <v>40</v>
      </c>
      <c r="C259" s="343" t="s">
        <v>40</v>
      </c>
      <c r="D259" s="343" t="s">
        <v>40</v>
      </c>
      <c r="E259" s="343" t="s">
        <v>40</v>
      </c>
      <c r="F259" s="343" t="s">
        <v>40</v>
      </c>
      <c r="G259" s="343" t="s">
        <v>40</v>
      </c>
      <c r="H259" s="343" t="s">
        <v>40</v>
      </c>
      <c r="I259" s="343" t="s">
        <v>40</v>
      </c>
      <c r="J259" s="343" t="s">
        <v>40</v>
      </c>
      <c r="K259" s="343" t="s">
        <v>40</v>
      </c>
      <c r="L259" s="343" t="s">
        <v>40</v>
      </c>
      <c r="M259" s="343" t="s">
        <v>40</v>
      </c>
      <c r="N259" s="343" t="s">
        <v>40</v>
      </c>
      <c r="O259" s="343" t="s">
        <v>40</v>
      </c>
      <c r="P259" s="343" t="s">
        <v>40</v>
      </c>
      <c r="Q259" s="343" t="s">
        <v>40</v>
      </c>
      <c r="R259" s="343" t="s">
        <v>40</v>
      </c>
      <c r="S259" s="343" t="s">
        <v>40</v>
      </c>
      <c r="T259" s="343" t="s">
        <v>40</v>
      </c>
      <c r="U259" s="344">
        <v>621.50900000000001</v>
      </c>
      <c r="V259" s="344">
        <v>630.77599999999995</v>
      </c>
      <c r="W259" s="344">
        <v>651.10900000000004</v>
      </c>
      <c r="X259" s="344">
        <v>634.64300000000003</v>
      </c>
      <c r="Y259" s="344">
        <v>616.46100000000001</v>
      </c>
      <c r="Z259" s="344">
        <v>701.84400000000005</v>
      </c>
      <c r="AA259" s="344">
        <v>714.91099999999994</v>
      </c>
      <c r="AB259" s="344">
        <v>737.97199999999998</v>
      </c>
      <c r="AC259" s="344">
        <v>789.09699999999998</v>
      </c>
      <c r="AD259" s="344">
        <v>757.77200000000005</v>
      </c>
      <c r="AE259" s="344">
        <v>802.94500000000005</v>
      </c>
      <c r="AF259" s="344">
        <v>827.57500000000005</v>
      </c>
      <c r="AG259" s="344">
        <v>872.72299999999996</v>
      </c>
      <c r="AH259" s="344">
        <v>921.279</v>
      </c>
      <c r="AI259" s="344">
        <v>838.58299999999997</v>
      </c>
      <c r="AJ259" s="344">
        <v>865.36500000000001</v>
      </c>
      <c r="AK259" s="365">
        <v>910.62099999999998</v>
      </c>
      <c r="AL259" s="365">
        <v>811.28200000000004</v>
      </c>
      <c r="AM259" s="365">
        <v>851.42700000000002</v>
      </c>
      <c r="AN259" s="365">
        <v>878.03899999999999</v>
      </c>
      <c r="AO259" s="365">
        <v>906.27499999999998</v>
      </c>
      <c r="AP259" s="365">
        <v>788.25599999999997</v>
      </c>
    </row>
    <row r="260" spans="1:42" x14ac:dyDescent="0.2">
      <c r="A260" s="221" t="s">
        <v>163</v>
      </c>
      <c r="B260" s="343" t="s">
        <v>40</v>
      </c>
      <c r="C260" s="343" t="s">
        <v>40</v>
      </c>
      <c r="D260" s="343" t="s">
        <v>40</v>
      </c>
      <c r="E260" s="343" t="s">
        <v>40</v>
      </c>
      <c r="F260" s="343" t="s">
        <v>40</v>
      </c>
      <c r="G260" s="343" t="s">
        <v>40</v>
      </c>
      <c r="H260" s="343" t="s">
        <v>40</v>
      </c>
      <c r="I260" s="343" t="s">
        <v>40</v>
      </c>
      <c r="J260" s="343" t="s">
        <v>40</v>
      </c>
      <c r="K260" s="343" t="s">
        <v>40</v>
      </c>
      <c r="L260" s="343" t="s">
        <v>40</v>
      </c>
      <c r="M260" s="343" t="s">
        <v>40</v>
      </c>
      <c r="N260" s="343" t="s">
        <v>40</v>
      </c>
      <c r="O260" s="343" t="s">
        <v>40</v>
      </c>
      <c r="P260" s="343" t="s">
        <v>40</v>
      </c>
      <c r="Q260" s="343" t="s">
        <v>40</v>
      </c>
      <c r="R260" s="343" t="s">
        <v>40</v>
      </c>
      <c r="S260" s="343" t="s">
        <v>40</v>
      </c>
      <c r="T260" s="343" t="s">
        <v>40</v>
      </c>
      <c r="U260" s="344">
        <v>3946.5810000000001</v>
      </c>
      <c r="V260" s="344">
        <v>4088.5329999999999</v>
      </c>
      <c r="W260" s="344">
        <v>4114.4530000000004</v>
      </c>
      <c r="X260" s="344">
        <v>4165.2489999999998</v>
      </c>
      <c r="Y260" s="344">
        <v>4109.6450000000004</v>
      </c>
      <c r="Z260" s="344">
        <v>4621.6170000000002</v>
      </c>
      <c r="AA260" s="344">
        <v>4607.1629999999996</v>
      </c>
      <c r="AB260" s="344">
        <v>4670.4049999999997</v>
      </c>
      <c r="AC260" s="344">
        <v>4699.0839999999998</v>
      </c>
      <c r="AD260" s="344">
        <v>4777.0519999999997</v>
      </c>
      <c r="AE260" s="344">
        <v>4844.692</v>
      </c>
      <c r="AF260" s="344">
        <v>5019.4290000000001</v>
      </c>
      <c r="AG260" s="344">
        <v>5092.1509999999998</v>
      </c>
      <c r="AH260" s="344">
        <v>5222.2489999999998</v>
      </c>
      <c r="AI260" s="344">
        <v>5327.3850000000002</v>
      </c>
      <c r="AJ260" s="344">
        <v>5553.5519999999997</v>
      </c>
      <c r="AK260" s="366">
        <v>5586.4250000000002</v>
      </c>
      <c r="AL260" s="366">
        <v>5715.9139999999998</v>
      </c>
      <c r="AM260" s="366">
        <v>6015.1639999999998</v>
      </c>
      <c r="AN260" s="366">
        <v>6062.43</v>
      </c>
      <c r="AO260" s="366">
        <v>6468.6329999999998</v>
      </c>
      <c r="AP260" s="344">
        <v>6506.1350000000002</v>
      </c>
    </row>
    <row r="261" spans="1:42" x14ac:dyDescent="0.2">
      <c r="J261" s="152"/>
      <c r="U261" s="111"/>
      <c r="V261" s="111"/>
      <c r="W261" s="111"/>
      <c r="X261" s="111"/>
      <c r="Y261" s="111"/>
      <c r="Z261" s="111"/>
      <c r="AA261" s="111"/>
      <c r="AB261" s="111"/>
      <c r="AC261" s="111"/>
      <c r="AD261" s="111"/>
      <c r="AE261" s="111"/>
      <c r="AF261" s="111"/>
      <c r="AG261" s="111"/>
      <c r="AH261" s="111"/>
      <c r="AI261" s="111"/>
      <c r="AJ261" s="111"/>
      <c r="AK261" s="111"/>
      <c r="AL261" s="111"/>
      <c r="AM261" s="111"/>
      <c r="AN261" s="111"/>
      <c r="AO261" s="111"/>
      <c r="AP261" s="111"/>
    </row>
    <row r="262" spans="1:42" ht="33.75" x14ac:dyDescent="0.2">
      <c r="A262" s="225" t="s">
        <v>244</v>
      </c>
      <c r="B262" s="113"/>
      <c r="C262" s="113"/>
      <c r="D262" s="113"/>
      <c r="E262" s="218"/>
      <c r="F262" s="218"/>
      <c r="G262" s="218"/>
      <c r="H262" s="218"/>
      <c r="I262" s="218"/>
      <c r="J262" s="113"/>
    </row>
    <row r="263" spans="1:42" ht="45" x14ac:dyDescent="0.2">
      <c r="A263" s="225" t="s">
        <v>294</v>
      </c>
      <c r="B263" s="152"/>
      <c r="C263" s="152"/>
      <c r="D263" s="152"/>
      <c r="E263" s="111"/>
      <c r="F263" s="111"/>
      <c r="G263" s="111"/>
      <c r="H263" s="111"/>
      <c r="I263" s="111"/>
      <c r="J263" s="152"/>
    </row>
    <row r="265" spans="1:42" ht="25.5" customHeight="1" x14ac:dyDescent="0.2">
      <c r="A265" s="224" t="s">
        <v>240</v>
      </c>
      <c r="B265" s="212" t="s">
        <v>14</v>
      </c>
      <c r="C265" s="212" t="s">
        <v>15</v>
      </c>
      <c r="D265" s="212" t="s">
        <v>16</v>
      </c>
      <c r="E265" s="212" t="s">
        <v>17</v>
      </c>
      <c r="F265" s="212" t="s">
        <v>18</v>
      </c>
      <c r="G265" s="212" t="s">
        <v>19</v>
      </c>
      <c r="H265" s="212" t="s">
        <v>20</v>
      </c>
      <c r="I265" s="212" t="s">
        <v>21</v>
      </c>
      <c r="J265" s="212" t="s">
        <v>22</v>
      </c>
      <c r="K265" s="212" t="s">
        <v>23</v>
      </c>
      <c r="L265" s="214" t="s">
        <v>24</v>
      </c>
      <c r="M265" s="209" t="s">
        <v>39</v>
      </c>
      <c r="N265" s="209" t="s">
        <v>41</v>
      </c>
      <c r="O265" s="209" t="s">
        <v>43</v>
      </c>
      <c r="P265" s="209" t="s">
        <v>109</v>
      </c>
      <c r="Q265" s="209" t="s">
        <v>112</v>
      </c>
      <c r="R265" s="209" t="s">
        <v>117</v>
      </c>
      <c r="S265" s="209" t="s">
        <v>119</v>
      </c>
      <c r="T265" s="209" t="s">
        <v>134</v>
      </c>
      <c r="U265" s="209" t="s">
        <v>239</v>
      </c>
      <c r="V265" s="209" t="s">
        <v>254</v>
      </c>
      <c r="W265" s="209" t="s">
        <v>258</v>
      </c>
      <c r="X265" s="209" t="s">
        <v>267</v>
      </c>
    </row>
    <row r="266" spans="1:42" x14ac:dyDescent="0.2">
      <c r="A266" s="202" t="s">
        <v>183</v>
      </c>
      <c r="B266" s="206"/>
      <c r="C266" s="206"/>
      <c r="D266" s="206"/>
      <c r="E266" s="206"/>
      <c r="F266" s="206"/>
      <c r="G266" s="206"/>
      <c r="H266" s="206"/>
      <c r="I266" s="206"/>
      <c r="J266" s="206"/>
      <c r="K266" s="206"/>
      <c r="L266" s="206"/>
      <c r="M266" s="206"/>
      <c r="N266" s="206"/>
      <c r="O266" s="206"/>
      <c r="P266" s="206"/>
      <c r="Q266" s="206"/>
      <c r="R266" s="206"/>
      <c r="S266" s="206"/>
      <c r="T266" s="206"/>
      <c r="U266" s="207"/>
      <c r="V266" s="220"/>
      <c r="W266" s="220"/>
      <c r="X266" s="220"/>
    </row>
    <row r="267" spans="1:42" ht="22.5" x14ac:dyDescent="0.2">
      <c r="A267" s="120" t="s">
        <v>333</v>
      </c>
      <c r="B267" s="342" t="s">
        <v>40</v>
      </c>
      <c r="C267" s="342" t="s">
        <v>40</v>
      </c>
      <c r="D267" s="342" t="s">
        <v>40</v>
      </c>
      <c r="E267" s="342" t="s">
        <v>40</v>
      </c>
      <c r="F267" s="342" t="s">
        <v>40</v>
      </c>
      <c r="G267" s="342" t="s">
        <v>40</v>
      </c>
      <c r="H267" s="342" t="s">
        <v>40</v>
      </c>
      <c r="I267" s="342" t="s">
        <v>40</v>
      </c>
      <c r="J267" s="342" t="s">
        <v>40</v>
      </c>
      <c r="K267" s="342" t="s">
        <v>40</v>
      </c>
      <c r="L267" s="342" t="s">
        <v>40</v>
      </c>
      <c r="M267" s="342" t="s">
        <v>40</v>
      </c>
      <c r="N267" s="342" t="s">
        <v>40</v>
      </c>
      <c r="O267" s="342" t="s">
        <v>40</v>
      </c>
      <c r="P267" s="342" t="s">
        <v>40</v>
      </c>
      <c r="Q267" s="342" t="s">
        <v>40</v>
      </c>
      <c r="R267" s="342" t="s">
        <v>40</v>
      </c>
      <c r="S267" s="342" t="s">
        <v>40</v>
      </c>
      <c r="T267" s="342" t="s">
        <v>40</v>
      </c>
      <c r="U267" s="328">
        <v>64.820999999999998</v>
      </c>
      <c r="V267" s="328">
        <v>96.438999999999993</v>
      </c>
      <c r="W267" s="328">
        <v>95.537000000000006</v>
      </c>
      <c r="X267" s="328">
        <v>0</v>
      </c>
    </row>
    <row r="268" spans="1:42" x14ac:dyDescent="0.2">
      <c r="A268" s="112" t="s">
        <v>329</v>
      </c>
      <c r="B268" s="342" t="s">
        <v>40</v>
      </c>
      <c r="C268" s="342" t="s">
        <v>40</v>
      </c>
      <c r="D268" s="342" t="s">
        <v>40</v>
      </c>
      <c r="E268" s="342" t="s">
        <v>40</v>
      </c>
      <c r="F268" s="342" t="s">
        <v>40</v>
      </c>
      <c r="G268" s="342" t="s">
        <v>40</v>
      </c>
      <c r="H268" s="342" t="s">
        <v>40</v>
      </c>
      <c r="I268" s="342" t="s">
        <v>40</v>
      </c>
      <c r="J268" s="342" t="s">
        <v>40</v>
      </c>
      <c r="K268" s="342" t="s">
        <v>40</v>
      </c>
      <c r="L268" s="342" t="s">
        <v>40</v>
      </c>
      <c r="M268" s="342" t="s">
        <v>40</v>
      </c>
      <c r="N268" s="342" t="s">
        <v>40</v>
      </c>
      <c r="O268" s="342" t="s">
        <v>40</v>
      </c>
      <c r="P268" s="342" t="s">
        <v>40</v>
      </c>
      <c r="Q268" s="342" t="s">
        <v>40</v>
      </c>
      <c r="R268" s="342" t="s">
        <v>40</v>
      </c>
      <c r="S268" s="342" t="s">
        <v>40</v>
      </c>
      <c r="T268" s="342" t="s">
        <v>40</v>
      </c>
      <c r="U268" s="329">
        <v>0</v>
      </c>
      <c r="V268" s="329">
        <v>0</v>
      </c>
      <c r="W268" s="329">
        <v>0</v>
      </c>
      <c r="X268" s="329">
        <v>0</v>
      </c>
    </row>
    <row r="269" spans="1:42" x14ac:dyDescent="0.2">
      <c r="A269" s="215" t="s">
        <v>177</v>
      </c>
      <c r="B269" s="342" t="s">
        <v>40</v>
      </c>
      <c r="C269" s="342" t="s">
        <v>40</v>
      </c>
      <c r="D269" s="342" t="s">
        <v>40</v>
      </c>
      <c r="E269" s="342" t="s">
        <v>40</v>
      </c>
      <c r="F269" s="342" t="s">
        <v>40</v>
      </c>
      <c r="G269" s="342" t="s">
        <v>40</v>
      </c>
      <c r="H269" s="342" t="s">
        <v>40</v>
      </c>
      <c r="I269" s="342" t="s">
        <v>40</v>
      </c>
      <c r="J269" s="342" t="s">
        <v>40</v>
      </c>
      <c r="K269" s="342" t="s">
        <v>40</v>
      </c>
      <c r="L269" s="342" t="s">
        <v>40</v>
      </c>
      <c r="M269" s="342" t="s">
        <v>40</v>
      </c>
      <c r="N269" s="342" t="s">
        <v>40</v>
      </c>
      <c r="O269" s="342" t="s">
        <v>40</v>
      </c>
      <c r="P269" s="342" t="s">
        <v>40</v>
      </c>
      <c r="Q269" s="342" t="s">
        <v>40</v>
      </c>
      <c r="R269" s="342" t="s">
        <v>40</v>
      </c>
      <c r="S269" s="342" t="s">
        <v>40</v>
      </c>
      <c r="T269" s="342" t="s">
        <v>40</v>
      </c>
      <c r="U269" s="329">
        <v>0</v>
      </c>
      <c r="V269" s="329">
        <v>0</v>
      </c>
      <c r="W269" s="329">
        <v>0</v>
      </c>
      <c r="X269" s="329">
        <v>0</v>
      </c>
    </row>
    <row r="270" spans="1:42" x14ac:dyDescent="0.2">
      <c r="A270" s="215" t="s">
        <v>179</v>
      </c>
      <c r="B270" s="342" t="s">
        <v>40</v>
      </c>
      <c r="C270" s="342" t="s">
        <v>40</v>
      </c>
      <c r="D270" s="342" t="s">
        <v>40</v>
      </c>
      <c r="E270" s="342" t="s">
        <v>40</v>
      </c>
      <c r="F270" s="342" t="s">
        <v>40</v>
      </c>
      <c r="G270" s="342" t="s">
        <v>40</v>
      </c>
      <c r="H270" s="342" t="s">
        <v>40</v>
      </c>
      <c r="I270" s="342" t="s">
        <v>40</v>
      </c>
      <c r="J270" s="342" t="s">
        <v>40</v>
      </c>
      <c r="K270" s="342" t="s">
        <v>40</v>
      </c>
      <c r="L270" s="342" t="s">
        <v>40</v>
      </c>
      <c r="M270" s="342" t="s">
        <v>40</v>
      </c>
      <c r="N270" s="342" t="s">
        <v>40</v>
      </c>
      <c r="O270" s="342" t="s">
        <v>40</v>
      </c>
      <c r="P270" s="342" t="s">
        <v>40</v>
      </c>
      <c r="Q270" s="342" t="s">
        <v>40</v>
      </c>
      <c r="R270" s="342" t="s">
        <v>40</v>
      </c>
      <c r="S270" s="342" t="s">
        <v>40</v>
      </c>
      <c r="T270" s="342" t="s">
        <v>40</v>
      </c>
      <c r="U270" s="329">
        <v>0</v>
      </c>
      <c r="V270" s="329">
        <v>0</v>
      </c>
      <c r="W270" s="329">
        <v>0</v>
      </c>
      <c r="X270" s="329">
        <v>0</v>
      </c>
    </row>
    <row r="271" spans="1:42" x14ac:dyDescent="0.2">
      <c r="A271" s="112" t="s">
        <v>178</v>
      </c>
      <c r="B271" s="342" t="s">
        <v>40</v>
      </c>
      <c r="C271" s="342" t="s">
        <v>40</v>
      </c>
      <c r="D271" s="342" t="s">
        <v>40</v>
      </c>
      <c r="E271" s="342" t="s">
        <v>40</v>
      </c>
      <c r="F271" s="342" t="s">
        <v>40</v>
      </c>
      <c r="G271" s="342" t="s">
        <v>40</v>
      </c>
      <c r="H271" s="342" t="s">
        <v>40</v>
      </c>
      <c r="I271" s="342" t="s">
        <v>40</v>
      </c>
      <c r="J271" s="342" t="s">
        <v>40</v>
      </c>
      <c r="K271" s="342" t="s">
        <v>40</v>
      </c>
      <c r="L271" s="342" t="s">
        <v>40</v>
      </c>
      <c r="M271" s="342" t="s">
        <v>40</v>
      </c>
      <c r="N271" s="342" t="s">
        <v>40</v>
      </c>
      <c r="O271" s="342" t="s">
        <v>40</v>
      </c>
      <c r="P271" s="342" t="s">
        <v>40</v>
      </c>
      <c r="Q271" s="342" t="s">
        <v>40</v>
      </c>
      <c r="R271" s="342" t="s">
        <v>40</v>
      </c>
      <c r="S271" s="342" t="s">
        <v>40</v>
      </c>
      <c r="T271" s="342" t="s">
        <v>40</v>
      </c>
      <c r="U271" s="329">
        <v>150.08799999999999</v>
      </c>
      <c r="V271" s="329">
        <v>144.03200000000001</v>
      </c>
      <c r="W271" s="329">
        <v>139.40299999999999</v>
      </c>
      <c r="X271" s="329">
        <v>0</v>
      </c>
    </row>
    <row r="272" spans="1:42" x14ac:dyDescent="0.2">
      <c r="A272" s="215" t="s">
        <v>177</v>
      </c>
      <c r="B272" s="342" t="s">
        <v>40</v>
      </c>
      <c r="C272" s="342" t="s">
        <v>40</v>
      </c>
      <c r="D272" s="342" t="s">
        <v>40</v>
      </c>
      <c r="E272" s="342" t="s">
        <v>40</v>
      </c>
      <c r="F272" s="342" t="s">
        <v>40</v>
      </c>
      <c r="G272" s="342" t="s">
        <v>40</v>
      </c>
      <c r="H272" s="342" t="s">
        <v>40</v>
      </c>
      <c r="I272" s="342" t="s">
        <v>40</v>
      </c>
      <c r="J272" s="342" t="s">
        <v>40</v>
      </c>
      <c r="K272" s="342" t="s">
        <v>40</v>
      </c>
      <c r="L272" s="342" t="s">
        <v>40</v>
      </c>
      <c r="M272" s="342" t="s">
        <v>40</v>
      </c>
      <c r="N272" s="342" t="s">
        <v>40</v>
      </c>
      <c r="O272" s="342" t="s">
        <v>40</v>
      </c>
      <c r="P272" s="342" t="s">
        <v>40</v>
      </c>
      <c r="Q272" s="342" t="s">
        <v>40</v>
      </c>
      <c r="R272" s="342" t="s">
        <v>40</v>
      </c>
      <c r="S272" s="342" t="s">
        <v>40</v>
      </c>
      <c r="T272" s="342" t="s">
        <v>40</v>
      </c>
      <c r="U272" s="329">
        <v>151.68600000000001</v>
      </c>
      <c r="V272" s="329">
        <v>145.72999999999999</v>
      </c>
      <c r="W272" s="329">
        <v>141.119</v>
      </c>
      <c r="X272" s="329">
        <v>0</v>
      </c>
    </row>
    <row r="273" spans="1:24" x14ac:dyDescent="0.2">
      <c r="A273" s="216" t="s">
        <v>172</v>
      </c>
      <c r="B273" s="342" t="s">
        <v>40</v>
      </c>
      <c r="C273" s="342" t="s">
        <v>40</v>
      </c>
      <c r="D273" s="342" t="s">
        <v>40</v>
      </c>
      <c r="E273" s="342" t="s">
        <v>40</v>
      </c>
      <c r="F273" s="342" t="s">
        <v>40</v>
      </c>
      <c r="G273" s="342" t="s">
        <v>40</v>
      </c>
      <c r="H273" s="342" t="s">
        <v>40</v>
      </c>
      <c r="I273" s="342" t="s">
        <v>40</v>
      </c>
      <c r="J273" s="342" t="s">
        <v>40</v>
      </c>
      <c r="K273" s="342" t="s">
        <v>40</v>
      </c>
      <c r="L273" s="342" t="s">
        <v>40</v>
      </c>
      <c r="M273" s="342" t="s">
        <v>40</v>
      </c>
      <c r="N273" s="342" t="s">
        <v>40</v>
      </c>
      <c r="O273" s="342" t="s">
        <v>40</v>
      </c>
      <c r="P273" s="342" t="s">
        <v>40</v>
      </c>
      <c r="Q273" s="342" t="s">
        <v>40</v>
      </c>
      <c r="R273" s="342" t="s">
        <v>40</v>
      </c>
      <c r="S273" s="342" t="s">
        <v>40</v>
      </c>
      <c r="T273" s="342" t="s">
        <v>40</v>
      </c>
      <c r="U273" s="329">
        <v>75.168999999999997</v>
      </c>
      <c r="V273" s="329">
        <v>71.009</v>
      </c>
      <c r="W273" s="329">
        <v>66.539000000000001</v>
      </c>
      <c r="X273" s="329">
        <v>0</v>
      </c>
    </row>
    <row r="274" spans="1:24" x14ac:dyDescent="0.2">
      <c r="A274" s="216" t="s">
        <v>170</v>
      </c>
      <c r="B274" s="342" t="s">
        <v>40</v>
      </c>
      <c r="C274" s="342" t="s">
        <v>40</v>
      </c>
      <c r="D274" s="342" t="s">
        <v>40</v>
      </c>
      <c r="E274" s="342" t="s">
        <v>40</v>
      </c>
      <c r="F274" s="342" t="s">
        <v>40</v>
      </c>
      <c r="G274" s="342" t="s">
        <v>40</v>
      </c>
      <c r="H274" s="342" t="s">
        <v>40</v>
      </c>
      <c r="I274" s="342" t="s">
        <v>40</v>
      </c>
      <c r="J274" s="342" t="s">
        <v>40</v>
      </c>
      <c r="K274" s="342" t="s">
        <v>40</v>
      </c>
      <c r="L274" s="342" t="s">
        <v>40</v>
      </c>
      <c r="M274" s="342" t="s">
        <v>40</v>
      </c>
      <c r="N274" s="342" t="s">
        <v>40</v>
      </c>
      <c r="O274" s="342" t="s">
        <v>40</v>
      </c>
      <c r="P274" s="342" t="s">
        <v>40</v>
      </c>
      <c r="Q274" s="342" t="s">
        <v>40</v>
      </c>
      <c r="R274" s="342" t="s">
        <v>40</v>
      </c>
      <c r="S274" s="342" t="s">
        <v>40</v>
      </c>
      <c r="T274" s="342" t="s">
        <v>40</v>
      </c>
      <c r="U274" s="329">
        <v>34.832000000000001</v>
      </c>
      <c r="V274" s="329">
        <v>35.188000000000002</v>
      </c>
      <c r="W274" s="329">
        <v>35.628</v>
      </c>
      <c r="X274" s="329">
        <v>0</v>
      </c>
    </row>
    <row r="275" spans="1:24" x14ac:dyDescent="0.2">
      <c r="A275" s="216" t="s">
        <v>171</v>
      </c>
      <c r="B275" s="342" t="s">
        <v>40</v>
      </c>
      <c r="C275" s="342" t="s">
        <v>40</v>
      </c>
      <c r="D275" s="342" t="s">
        <v>40</v>
      </c>
      <c r="E275" s="342" t="s">
        <v>40</v>
      </c>
      <c r="F275" s="342" t="s">
        <v>40</v>
      </c>
      <c r="G275" s="342" t="s">
        <v>40</v>
      </c>
      <c r="H275" s="342" t="s">
        <v>40</v>
      </c>
      <c r="I275" s="342" t="s">
        <v>40</v>
      </c>
      <c r="J275" s="342" t="s">
        <v>40</v>
      </c>
      <c r="K275" s="342" t="s">
        <v>40</v>
      </c>
      <c r="L275" s="342" t="s">
        <v>40</v>
      </c>
      <c r="M275" s="342" t="s">
        <v>40</v>
      </c>
      <c r="N275" s="342" t="s">
        <v>40</v>
      </c>
      <c r="O275" s="342" t="s">
        <v>40</v>
      </c>
      <c r="P275" s="342" t="s">
        <v>40</v>
      </c>
      <c r="Q275" s="342" t="s">
        <v>40</v>
      </c>
      <c r="R275" s="342" t="s">
        <v>40</v>
      </c>
      <c r="S275" s="342" t="s">
        <v>40</v>
      </c>
      <c r="T275" s="342" t="s">
        <v>40</v>
      </c>
      <c r="U275" s="329">
        <v>41.685000000000002</v>
      </c>
      <c r="V275" s="329">
        <v>39.533000000000001</v>
      </c>
      <c r="W275" s="329">
        <v>38.951999999999998</v>
      </c>
      <c r="X275" s="329">
        <v>0</v>
      </c>
    </row>
    <row r="276" spans="1:24" x14ac:dyDescent="0.2">
      <c r="A276" s="215" t="s">
        <v>230</v>
      </c>
      <c r="B276" s="342" t="s">
        <v>40</v>
      </c>
      <c r="C276" s="342" t="s">
        <v>40</v>
      </c>
      <c r="D276" s="342" t="s">
        <v>40</v>
      </c>
      <c r="E276" s="342" t="s">
        <v>40</v>
      </c>
      <c r="F276" s="342" t="s">
        <v>40</v>
      </c>
      <c r="G276" s="342" t="s">
        <v>40</v>
      </c>
      <c r="H276" s="342" t="s">
        <v>40</v>
      </c>
      <c r="I276" s="342" t="s">
        <v>40</v>
      </c>
      <c r="J276" s="342" t="s">
        <v>40</v>
      </c>
      <c r="K276" s="342" t="s">
        <v>40</v>
      </c>
      <c r="L276" s="342" t="s">
        <v>40</v>
      </c>
      <c r="M276" s="342" t="s">
        <v>40</v>
      </c>
      <c r="N276" s="342" t="s">
        <v>40</v>
      </c>
      <c r="O276" s="342" t="s">
        <v>40</v>
      </c>
      <c r="P276" s="342" t="s">
        <v>40</v>
      </c>
      <c r="Q276" s="342" t="s">
        <v>40</v>
      </c>
      <c r="R276" s="342" t="s">
        <v>40</v>
      </c>
      <c r="S276" s="342" t="s">
        <v>40</v>
      </c>
      <c r="T276" s="342" t="s">
        <v>40</v>
      </c>
      <c r="U276" s="329">
        <v>-1.5980000000000001</v>
      </c>
      <c r="V276" s="329">
        <v>-1.698</v>
      </c>
      <c r="W276" s="329">
        <v>-1.716</v>
      </c>
      <c r="X276" s="329">
        <v>0</v>
      </c>
    </row>
    <row r="277" spans="1:24" x14ac:dyDescent="0.2">
      <c r="A277" s="264" t="s">
        <v>182</v>
      </c>
      <c r="B277" s="342" t="s">
        <v>40</v>
      </c>
      <c r="C277" s="342" t="s">
        <v>40</v>
      </c>
      <c r="D277" s="342" t="s">
        <v>40</v>
      </c>
      <c r="E277" s="342" t="s">
        <v>40</v>
      </c>
      <c r="F277" s="342" t="s">
        <v>40</v>
      </c>
      <c r="G277" s="342" t="s">
        <v>40</v>
      </c>
      <c r="H277" s="342" t="s">
        <v>40</v>
      </c>
      <c r="I277" s="342" t="s">
        <v>40</v>
      </c>
      <c r="J277" s="342" t="s">
        <v>40</v>
      </c>
      <c r="K277" s="342" t="s">
        <v>40</v>
      </c>
      <c r="L277" s="342" t="s">
        <v>40</v>
      </c>
      <c r="M277" s="342" t="s">
        <v>40</v>
      </c>
      <c r="N277" s="342" t="s">
        <v>40</v>
      </c>
      <c r="O277" s="342" t="s">
        <v>40</v>
      </c>
      <c r="P277" s="342" t="s">
        <v>40</v>
      </c>
      <c r="Q277" s="342" t="s">
        <v>40</v>
      </c>
      <c r="R277" s="342" t="s">
        <v>40</v>
      </c>
      <c r="S277" s="342" t="s">
        <v>40</v>
      </c>
      <c r="T277" s="342" t="s">
        <v>40</v>
      </c>
      <c r="U277" s="328">
        <v>26.222000000000001</v>
      </c>
      <c r="V277" s="328">
        <v>26.015000000000001</v>
      </c>
      <c r="W277" s="328">
        <v>28.1</v>
      </c>
      <c r="X277" s="328">
        <v>0</v>
      </c>
    </row>
    <row r="278" spans="1:24" x14ac:dyDescent="0.2">
      <c r="A278" s="215" t="s">
        <v>181</v>
      </c>
      <c r="B278" s="342" t="s">
        <v>40</v>
      </c>
      <c r="C278" s="342" t="s">
        <v>40</v>
      </c>
      <c r="D278" s="342" t="s">
        <v>40</v>
      </c>
      <c r="E278" s="342" t="s">
        <v>40</v>
      </c>
      <c r="F278" s="342" t="s">
        <v>40</v>
      </c>
      <c r="G278" s="342" t="s">
        <v>40</v>
      </c>
      <c r="H278" s="342" t="s">
        <v>40</v>
      </c>
      <c r="I278" s="342" t="s">
        <v>40</v>
      </c>
      <c r="J278" s="342" t="s">
        <v>40</v>
      </c>
      <c r="K278" s="342" t="s">
        <v>40</v>
      </c>
      <c r="L278" s="342" t="s">
        <v>40</v>
      </c>
      <c r="M278" s="342" t="s">
        <v>40</v>
      </c>
      <c r="N278" s="342" t="s">
        <v>40</v>
      </c>
      <c r="O278" s="342" t="s">
        <v>40</v>
      </c>
      <c r="P278" s="342" t="s">
        <v>40</v>
      </c>
      <c r="Q278" s="342" t="s">
        <v>40</v>
      </c>
      <c r="R278" s="342" t="s">
        <v>40</v>
      </c>
      <c r="S278" s="342" t="s">
        <v>40</v>
      </c>
      <c r="T278" s="342" t="s">
        <v>40</v>
      </c>
      <c r="U278" s="329">
        <v>0</v>
      </c>
      <c r="V278" s="329">
        <v>0</v>
      </c>
      <c r="W278" s="329">
        <v>0</v>
      </c>
      <c r="X278" s="329">
        <v>0</v>
      </c>
    </row>
    <row r="279" spans="1:24" x14ac:dyDescent="0.2">
      <c r="A279" s="215" t="s">
        <v>180</v>
      </c>
      <c r="B279" s="342" t="s">
        <v>40</v>
      </c>
      <c r="C279" s="342" t="s">
        <v>40</v>
      </c>
      <c r="D279" s="342" t="s">
        <v>40</v>
      </c>
      <c r="E279" s="342" t="s">
        <v>40</v>
      </c>
      <c r="F279" s="342" t="s">
        <v>40</v>
      </c>
      <c r="G279" s="342" t="s">
        <v>40</v>
      </c>
      <c r="H279" s="342" t="s">
        <v>40</v>
      </c>
      <c r="I279" s="342" t="s">
        <v>40</v>
      </c>
      <c r="J279" s="342" t="s">
        <v>40</v>
      </c>
      <c r="K279" s="342" t="s">
        <v>40</v>
      </c>
      <c r="L279" s="342" t="s">
        <v>40</v>
      </c>
      <c r="M279" s="342" t="s">
        <v>40</v>
      </c>
      <c r="N279" s="342" t="s">
        <v>40</v>
      </c>
      <c r="O279" s="342" t="s">
        <v>40</v>
      </c>
      <c r="P279" s="342" t="s">
        <v>40</v>
      </c>
      <c r="Q279" s="342" t="s">
        <v>40</v>
      </c>
      <c r="R279" s="342" t="s">
        <v>40</v>
      </c>
      <c r="S279" s="342" t="s">
        <v>40</v>
      </c>
      <c r="T279" s="342" t="s">
        <v>40</v>
      </c>
      <c r="U279" s="329">
        <v>26.222000000000001</v>
      </c>
      <c r="V279" s="329">
        <v>26.015000000000001</v>
      </c>
      <c r="W279" s="329">
        <v>28.1</v>
      </c>
      <c r="X279" s="329">
        <v>0</v>
      </c>
    </row>
    <row r="280" spans="1:24" x14ac:dyDescent="0.2">
      <c r="A280" s="264" t="s">
        <v>351</v>
      </c>
      <c r="B280" s="342" t="s">
        <v>40</v>
      </c>
      <c r="C280" s="342" t="s">
        <v>40</v>
      </c>
      <c r="D280" s="342" t="s">
        <v>40</v>
      </c>
      <c r="E280" s="342" t="s">
        <v>40</v>
      </c>
      <c r="F280" s="342" t="s">
        <v>40</v>
      </c>
      <c r="G280" s="342" t="s">
        <v>40</v>
      </c>
      <c r="H280" s="342" t="s">
        <v>40</v>
      </c>
      <c r="I280" s="342" t="s">
        <v>40</v>
      </c>
      <c r="J280" s="342" t="s">
        <v>40</v>
      </c>
      <c r="K280" s="342" t="s">
        <v>40</v>
      </c>
      <c r="L280" s="342" t="s">
        <v>40</v>
      </c>
      <c r="M280" s="342" t="s">
        <v>40</v>
      </c>
      <c r="N280" s="342" t="s">
        <v>40</v>
      </c>
      <c r="O280" s="342" t="s">
        <v>40</v>
      </c>
      <c r="P280" s="342" t="s">
        <v>40</v>
      </c>
      <c r="Q280" s="342" t="s">
        <v>40</v>
      </c>
      <c r="R280" s="342" t="s">
        <v>40</v>
      </c>
      <c r="S280" s="342" t="s">
        <v>40</v>
      </c>
      <c r="T280" s="342" t="s">
        <v>40</v>
      </c>
      <c r="U280" s="329">
        <v>0</v>
      </c>
      <c r="V280" s="329">
        <v>0</v>
      </c>
      <c r="W280" s="329">
        <v>0</v>
      </c>
      <c r="X280" s="329">
        <v>0</v>
      </c>
    </row>
    <row r="281" spans="1:24" x14ac:dyDescent="0.2">
      <c r="A281" s="144" t="s">
        <v>331</v>
      </c>
      <c r="B281" s="342" t="s">
        <v>40</v>
      </c>
      <c r="C281" s="342" t="s">
        <v>40</v>
      </c>
      <c r="D281" s="342" t="s">
        <v>40</v>
      </c>
      <c r="E281" s="342" t="s">
        <v>40</v>
      </c>
      <c r="F281" s="342" t="s">
        <v>40</v>
      </c>
      <c r="G281" s="342" t="s">
        <v>40</v>
      </c>
      <c r="H281" s="342" t="s">
        <v>40</v>
      </c>
      <c r="I281" s="342" t="s">
        <v>40</v>
      </c>
      <c r="J281" s="342" t="s">
        <v>40</v>
      </c>
      <c r="K281" s="342" t="s">
        <v>40</v>
      </c>
      <c r="L281" s="342" t="s">
        <v>40</v>
      </c>
      <c r="M281" s="342" t="s">
        <v>40</v>
      </c>
      <c r="N281" s="342" t="s">
        <v>40</v>
      </c>
      <c r="O281" s="342" t="s">
        <v>40</v>
      </c>
      <c r="P281" s="342" t="s">
        <v>40</v>
      </c>
      <c r="Q281" s="342" t="s">
        <v>40</v>
      </c>
      <c r="R281" s="342" t="s">
        <v>40</v>
      </c>
      <c r="S281" s="342" t="s">
        <v>40</v>
      </c>
      <c r="T281" s="342" t="s">
        <v>40</v>
      </c>
      <c r="U281" s="328">
        <v>2.855</v>
      </c>
      <c r="V281" s="328">
        <v>2.694</v>
      </c>
      <c r="W281" s="328">
        <v>2.5369999999999999</v>
      </c>
      <c r="X281" s="328">
        <v>0</v>
      </c>
    </row>
    <row r="282" spans="1:24" x14ac:dyDescent="0.2">
      <c r="A282" s="217" t="s">
        <v>229</v>
      </c>
      <c r="B282" s="342" t="s">
        <v>40</v>
      </c>
      <c r="C282" s="342" t="s">
        <v>40</v>
      </c>
      <c r="D282" s="342" t="s">
        <v>40</v>
      </c>
      <c r="E282" s="342" t="s">
        <v>40</v>
      </c>
      <c r="F282" s="342" t="s">
        <v>40</v>
      </c>
      <c r="G282" s="342" t="s">
        <v>40</v>
      </c>
      <c r="H282" s="342" t="s">
        <v>40</v>
      </c>
      <c r="I282" s="342" t="s">
        <v>40</v>
      </c>
      <c r="J282" s="342" t="s">
        <v>40</v>
      </c>
      <c r="K282" s="342" t="s">
        <v>40</v>
      </c>
      <c r="L282" s="342" t="s">
        <v>40</v>
      </c>
      <c r="M282" s="342" t="s">
        <v>40</v>
      </c>
      <c r="N282" s="342" t="s">
        <v>40</v>
      </c>
      <c r="O282" s="342" t="s">
        <v>40</v>
      </c>
      <c r="P282" s="342" t="s">
        <v>40</v>
      </c>
      <c r="Q282" s="342" t="s">
        <v>40</v>
      </c>
      <c r="R282" s="342" t="s">
        <v>40</v>
      </c>
      <c r="S282" s="342" t="s">
        <v>40</v>
      </c>
      <c r="T282" s="342" t="s">
        <v>40</v>
      </c>
      <c r="U282" s="328">
        <v>1.22</v>
      </c>
      <c r="V282" s="328">
        <v>1.22</v>
      </c>
      <c r="W282" s="328">
        <v>1.22</v>
      </c>
      <c r="X282" s="328">
        <v>0</v>
      </c>
    </row>
    <row r="283" spans="1:24" x14ac:dyDescent="0.2">
      <c r="A283" s="112" t="s">
        <v>353</v>
      </c>
      <c r="B283" s="342" t="s">
        <v>40</v>
      </c>
      <c r="C283" s="342" t="s">
        <v>40</v>
      </c>
      <c r="D283" s="342" t="s">
        <v>40</v>
      </c>
      <c r="E283" s="342" t="s">
        <v>40</v>
      </c>
      <c r="F283" s="342" t="s">
        <v>40</v>
      </c>
      <c r="G283" s="342" t="s">
        <v>40</v>
      </c>
      <c r="H283" s="342" t="s">
        <v>40</v>
      </c>
      <c r="I283" s="342" t="s">
        <v>40</v>
      </c>
      <c r="J283" s="342" t="s">
        <v>40</v>
      </c>
      <c r="K283" s="342" t="s">
        <v>40</v>
      </c>
      <c r="L283" s="342" t="s">
        <v>40</v>
      </c>
      <c r="M283" s="342" t="s">
        <v>40</v>
      </c>
      <c r="N283" s="342" t="s">
        <v>40</v>
      </c>
      <c r="O283" s="342" t="s">
        <v>40</v>
      </c>
      <c r="P283" s="342" t="s">
        <v>40</v>
      </c>
      <c r="Q283" s="342" t="s">
        <v>40</v>
      </c>
      <c r="R283" s="342" t="s">
        <v>40</v>
      </c>
      <c r="S283" s="342" t="s">
        <v>40</v>
      </c>
      <c r="T283" s="342" t="s">
        <v>40</v>
      </c>
      <c r="U283" s="329">
        <v>0.32800000000000001</v>
      </c>
      <c r="V283" s="329">
        <v>0.28499999999999998</v>
      </c>
      <c r="W283" s="329">
        <v>0.252</v>
      </c>
      <c r="X283" s="329">
        <v>0</v>
      </c>
    </row>
    <row r="284" spans="1:24" x14ac:dyDescent="0.2">
      <c r="A284" s="144" t="s">
        <v>175</v>
      </c>
      <c r="B284" s="342" t="s">
        <v>40</v>
      </c>
      <c r="C284" s="342" t="s">
        <v>40</v>
      </c>
      <c r="D284" s="342" t="s">
        <v>40</v>
      </c>
      <c r="E284" s="342" t="s">
        <v>40</v>
      </c>
      <c r="F284" s="342" t="s">
        <v>40</v>
      </c>
      <c r="G284" s="342" t="s">
        <v>40</v>
      </c>
      <c r="H284" s="342" t="s">
        <v>40</v>
      </c>
      <c r="I284" s="342" t="s">
        <v>40</v>
      </c>
      <c r="J284" s="342" t="s">
        <v>40</v>
      </c>
      <c r="K284" s="342" t="s">
        <v>40</v>
      </c>
      <c r="L284" s="342" t="s">
        <v>40</v>
      </c>
      <c r="M284" s="342" t="s">
        <v>40</v>
      </c>
      <c r="N284" s="342" t="s">
        <v>40</v>
      </c>
      <c r="O284" s="342" t="s">
        <v>40</v>
      </c>
      <c r="P284" s="342" t="s">
        <v>40</v>
      </c>
      <c r="Q284" s="342" t="s">
        <v>40</v>
      </c>
      <c r="R284" s="342" t="s">
        <v>40</v>
      </c>
      <c r="S284" s="342" t="s">
        <v>40</v>
      </c>
      <c r="T284" s="342" t="s">
        <v>40</v>
      </c>
      <c r="U284" s="328">
        <v>1.66</v>
      </c>
      <c r="V284" s="328">
        <v>1.6839999999999999</v>
      </c>
      <c r="W284" s="328">
        <v>1.4870000000000001</v>
      </c>
      <c r="X284" s="328">
        <v>0</v>
      </c>
    </row>
    <row r="285" spans="1:24" x14ac:dyDescent="0.2">
      <c r="A285" s="195" t="s">
        <v>174</v>
      </c>
      <c r="B285" s="343" t="s">
        <v>40</v>
      </c>
      <c r="C285" s="343" t="s">
        <v>40</v>
      </c>
      <c r="D285" s="343" t="s">
        <v>40</v>
      </c>
      <c r="E285" s="343" t="s">
        <v>40</v>
      </c>
      <c r="F285" s="343" t="s">
        <v>40</v>
      </c>
      <c r="G285" s="343" t="s">
        <v>40</v>
      </c>
      <c r="H285" s="343" t="s">
        <v>40</v>
      </c>
      <c r="I285" s="343" t="s">
        <v>40</v>
      </c>
      <c r="J285" s="343" t="s">
        <v>40</v>
      </c>
      <c r="K285" s="343" t="s">
        <v>40</v>
      </c>
      <c r="L285" s="343" t="s">
        <v>40</v>
      </c>
      <c r="M285" s="343" t="s">
        <v>40</v>
      </c>
      <c r="N285" s="343" t="s">
        <v>40</v>
      </c>
      <c r="O285" s="343" t="s">
        <v>40</v>
      </c>
      <c r="P285" s="343" t="s">
        <v>40</v>
      </c>
      <c r="Q285" s="343" t="s">
        <v>40</v>
      </c>
      <c r="R285" s="343" t="s">
        <v>40</v>
      </c>
      <c r="S285" s="343" t="s">
        <v>40</v>
      </c>
      <c r="T285" s="343" t="s">
        <v>40</v>
      </c>
      <c r="U285" s="330">
        <v>247.19399999999999</v>
      </c>
      <c r="V285" s="344">
        <v>272.36900000000003</v>
      </c>
      <c r="W285" s="344">
        <v>268.536</v>
      </c>
      <c r="X285" s="344">
        <v>0</v>
      </c>
    </row>
    <row r="286" spans="1:24" x14ac:dyDescent="0.2">
      <c r="B286" s="111"/>
      <c r="C286" s="111"/>
      <c r="D286" s="111"/>
      <c r="E286" s="111"/>
      <c r="F286" s="111"/>
      <c r="G286" s="111"/>
      <c r="H286" s="111"/>
      <c r="I286" s="111"/>
      <c r="J286" s="111"/>
      <c r="K286" s="111"/>
      <c r="L286" s="111"/>
      <c r="M286" s="111"/>
      <c r="N286" s="111"/>
      <c r="O286" s="111"/>
      <c r="P286" s="111"/>
      <c r="Q286" s="111"/>
      <c r="R286" s="111"/>
      <c r="S286" s="111"/>
      <c r="T286" s="111"/>
      <c r="U286" s="111"/>
      <c r="V286" s="111"/>
      <c r="W286" s="111"/>
      <c r="X286" s="111"/>
    </row>
    <row r="287" spans="1:24" x14ac:dyDescent="0.2">
      <c r="A287" s="202" t="s">
        <v>173</v>
      </c>
      <c r="B287" s="201"/>
      <c r="C287" s="201"/>
      <c r="D287" s="201"/>
      <c r="E287" s="201"/>
      <c r="F287" s="201"/>
      <c r="G287" s="201"/>
      <c r="H287" s="201"/>
      <c r="I287" s="201"/>
      <c r="J287" s="201"/>
      <c r="K287" s="201"/>
      <c r="L287" s="201"/>
      <c r="M287" s="201"/>
      <c r="N287" s="201"/>
      <c r="O287" s="201"/>
      <c r="P287" s="201"/>
      <c r="Q287" s="201"/>
      <c r="R287" s="201"/>
      <c r="S287" s="201"/>
      <c r="T287" s="201"/>
      <c r="U287" s="201"/>
      <c r="V287" s="201"/>
      <c r="W287" s="201"/>
      <c r="X287" s="201"/>
    </row>
    <row r="288" spans="1:24" x14ac:dyDescent="0.2">
      <c r="A288" s="264" t="s">
        <v>0</v>
      </c>
      <c r="B288" s="342" t="s">
        <v>40</v>
      </c>
      <c r="C288" s="342" t="s">
        <v>40</v>
      </c>
      <c r="D288" s="342" t="s">
        <v>40</v>
      </c>
      <c r="E288" s="342" t="s">
        <v>40</v>
      </c>
      <c r="F288" s="342" t="s">
        <v>40</v>
      </c>
      <c r="G288" s="342" t="s">
        <v>40</v>
      </c>
      <c r="H288" s="342" t="s">
        <v>40</v>
      </c>
      <c r="I288" s="342" t="s">
        <v>40</v>
      </c>
      <c r="J288" s="342" t="s">
        <v>40</v>
      </c>
      <c r="K288" s="342" t="s">
        <v>40</v>
      </c>
      <c r="L288" s="342" t="s">
        <v>40</v>
      </c>
      <c r="M288" s="342" t="s">
        <v>40</v>
      </c>
      <c r="N288" s="342" t="s">
        <v>40</v>
      </c>
      <c r="O288" s="342" t="s">
        <v>40</v>
      </c>
      <c r="P288" s="342" t="s">
        <v>40</v>
      </c>
      <c r="Q288" s="342" t="s">
        <v>40</v>
      </c>
      <c r="R288" s="342" t="s">
        <v>40</v>
      </c>
      <c r="S288" s="342" t="s">
        <v>40</v>
      </c>
      <c r="T288" s="342" t="s">
        <v>40</v>
      </c>
      <c r="U288" s="328">
        <v>167.51599999999999</v>
      </c>
      <c r="V288" s="328">
        <v>190.035</v>
      </c>
      <c r="W288" s="328">
        <v>188.03299999999999</v>
      </c>
      <c r="X288" s="328">
        <v>0</v>
      </c>
    </row>
    <row r="289" spans="1:24" x14ac:dyDescent="0.2">
      <c r="A289" s="139" t="s">
        <v>172</v>
      </c>
      <c r="B289" s="342" t="s">
        <v>40</v>
      </c>
      <c r="C289" s="342" t="s">
        <v>40</v>
      </c>
      <c r="D289" s="342" t="s">
        <v>40</v>
      </c>
      <c r="E289" s="342" t="s">
        <v>40</v>
      </c>
      <c r="F289" s="342" t="s">
        <v>40</v>
      </c>
      <c r="G289" s="342" t="s">
        <v>40</v>
      </c>
      <c r="H289" s="342" t="s">
        <v>40</v>
      </c>
      <c r="I289" s="342" t="s">
        <v>40</v>
      </c>
      <c r="J289" s="342" t="s">
        <v>40</v>
      </c>
      <c r="K289" s="342" t="s">
        <v>40</v>
      </c>
      <c r="L289" s="342" t="s">
        <v>40</v>
      </c>
      <c r="M289" s="342" t="s">
        <v>40</v>
      </c>
      <c r="N289" s="342" t="s">
        <v>40</v>
      </c>
      <c r="O289" s="342" t="s">
        <v>40</v>
      </c>
      <c r="P289" s="342" t="s">
        <v>40</v>
      </c>
      <c r="Q289" s="342" t="s">
        <v>40</v>
      </c>
      <c r="R289" s="342" t="s">
        <v>40</v>
      </c>
      <c r="S289" s="342" t="s">
        <v>40</v>
      </c>
      <c r="T289" s="342" t="s">
        <v>40</v>
      </c>
      <c r="U289" s="328">
        <v>59.084000000000003</v>
      </c>
      <c r="V289" s="328">
        <v>60.411000000000001</v>
      </c>
      <c r="W289" s="328">
        <v>62</v>
      </c>
      <c r="X289" s="328">
        <v>0</v>
      </c>
    </row>
    <row r="290" spans="1:24" x14ac:dyDescent="0.2">
      <c r="A290" s="139" t="s">
        <v>170</v>
      </c>
      <c r="B290" s="342" t="s">
        <v>40</v>
      </c>
      <c r="C290" s="342" t="s">
        <v>40</v>
      </c>
      <c r="D290" s="342" t="s">
        <v>40</v>
      </c>
      <c r="E290" s="342" t="s">
        <v>40</v>
      </c>
      <c r="F290" s="342" t="s">
        <v>40</v>
      </c>
      <c r="G290" s="342" t="s">
        <v>40</v>
      </c>
      <c r="H290" s="342" t="s">
        <v>40</v>
      </c>
      <c r="I290" s="342" t="s">
        <v>40</v>
      </c>
      <c r="J290" s="342" t="s">
        <v>40</v>
      </c>
      <c r="K290" s="342" t="s">
        <v>40</v>
      </c>
      <c r="L290" s="342" t="s">
        <v>40</v>
      </c>
      <c r="M290" s="342" t="s">
        <v>40</v>
      </c>
      <c r="N290" s="342" t="s">
        <v>40</v>
      </c>
      <c r="O290" s="342" t="s">
        <v>40</v>
      </c>
      <c r="P290" s="342" t="s">
        <v>40</v>
      </c>
      <c r="Q290" s="342" t="s">
        <v>40</v>
      </c>
      <c r="R290" s="342" t="s">
        <v>40</v>
      </c>
      <c r="S290" s="342" t="s">
        <v>40</v>
      </c>
      <c r="T290" s="342" t="s">
        <v>40</v>
      </c>
      <c r="U290" s="328">
        <v>59.881</v>
      </c>
      <c r="V290" s="328">
        <v>60.204000000000001</v>
      </c>
      <c r="W290" s="328">
        <v>63.064999999999998</v>
      </c>
      <c r="X290" s="328">
        <v>0</v>
      </c>
    </row>
    <row r="291" spans="1:24" x14ac:dyDescent="0.2">
      <c r="A291" s="139" t="s">
        <v>171</v>
      </c>
      <c r="B291" s="342" t="s">
        <v>40</v>
      </c>
      <c r="C291" s="342" t="s">
        <v>40</v>
      </c>
      <c r="D291" s="342" t="s">
        <v>40</v>
      </c>
      <c r="E291" s="342" t="s">
        <v>40</v>
      </c>
      <c r="F291" s="342" t="s">
        <v>40</v>
      </c>
      <c r="G291" s="342" t="s">
        <v>40</v>
      </c>
      <c r="H291" s="342" t="s">
        <v>40</v>
      </c>
      <c r="I291" s="342" t="s">
        <v>40</v>
      </c>
      <c r="J291" s="342" t="s">
        <v>40</v>
      </c>
      <c r="K291" s="342" t="s">
        <v>40</v>
      </c>
      <c r="L291" s="342" t="s">
        <v>40</v>
      </c>
      <c r="M291" s="342" t="s">
        <v>40</v>
      </c>
      <c r="N291" s="342" t="s">
        <v>40</v>
      </c>
      <c r="O291" s="342" t="s">
        <v>40</v>
      </c>
      <c r="P291" s="342" t="s">
        <v>40</v>
      </c>
      <c r="Q291" s="342" t="s">
        <v>40</v>
      </c>
      <c r="R291" s="342" t="s">
        <v>40</v>
      </c>
      <c r="S291" s="342" t="s">
        <v>40</v>
      </c>
      <c r="T291" s="342" t="s">
        <v>40</v>
      </c>
      <c r="U291" s="328">
        <v>48.551000000000002</v>
      </c>
      <c r="V291" s="328">
        <v>69.42</v>
      </c>
      <c r="W291" s="328">
        <v>62.968000000000004</v>
      </c>
      <c r="X291" s="328">
        <v>0</v>
      </c>
    </row>
    <row r="292" spans="1:24" x14ac:dyDescent="0.2">
      <c r="A292" s="264" t="s">
        <v>335</v>
      </c>
      <c r="B292" s="342" t="s">
        <v>40</v>
      </c>
      <c r="C292" s="342" t="s">
        <v>40</v>
      </c>
      <c r="D292" s="342" t="s">
        <v>40</v>
      </c>
      <c r="E292" s="342" t="s">
        <v>40</v>
      </c>
      <c r="F292" s="342" t="s">
        <v>40</v>
      </c>
      <c r="G292" s="342" t="s">
        <v>40</v>
      </c>
      <c r="H292" s="342" t="s">
        <v>40</v>
      </c>
      <c r="I292" s="342" t="s">
        <v>40</v>
      </c>
      <c r="J292" s="342" t="s">
        <v>40</v>
      </c>
      <c r="K292" s="342" t="s">
        <v>40</v>
      </c>
      <c r="L292" s="342" t="s">
        <v>40</v>
      </c>
      <c r="M292" s="342" t="s">
        <v>40</v>
      </c>
      <c r="N292" s="342" t="s">
        <v>40</v>
      </c>
      <c r="O292" s="342" t="s">
        <v>40</v>
      </c>
      <c r="P292" s="342" t="s">
        <v>40</v>
      </c>
      <c r="Q292" s="342" t="s">
        <v>40</v>
      </c>
      <c r="R292" s="342" t="s">
        <v>40</v>
      </c>
      <c r="S292" s="342" t="s">
        <v>40</v>
      </c>
      <c r="T292" s="342" t="s">
        <v>40</v>
      </c>
      <c r="U292" s="328">
        <v>18.343</v>
      </c>
      <c r="V292" s="328">
        <v>18.771000000000001</v>
      </c>
      <c r="W292" s="328">
        <v>18.844999999999999</v>
      </c>
      <c r="X292" s="328">
        <v>0</v>
      </c>
    </row>
    <row r="293" spans="1:24" x14ac:dyDescent="0.2">
      <c r="A293" s="264" t="s">
        <v>169</v>
      </c>
      <c r="B293" s="342" t="s">
        <v>40</v>
      </c>
      <c r="C293" s="342" t="s">
        <v>40</v>
      </c>
      <c r="D293" s="342" t="s">
        <v>40</v>
      </c>
      <c r="E293" s="342" t="s">
        <v>40</v>
      </c>
      <c r="F293" s="342" t="s">
        <v>40</v>
      </c>
      <c r="G293" s="342" t="s">
        <v>40</v>
      </c>
      <c r="H293" s="342" t="s">
        <v>40</v>
      </c>
      <c r="I293" s="342" t="s">
        <v>40</v>
      </c>
      <c r="J293" s="342" t="s">
        <v>40</v>
      </c>
      <c r="K293" s="342" t="s">
        <v>40</v>
      </c>
      <c r="L293" s="342" t="s">
        <v>40</v>
      </c>
      <c r="M293" s="342" t="s">
        <v>40</v>
      </c>
      <c r="N293" s="342" t="s">
        <v>40</v>
      </c>
      <c r="O293" s="342" t="s">
        <v>40</v>
      </c>
      <c r="P293" s="342" t="s">
        <v>40</v>
      </c>
      <c r="Q293" s="342" t="s">
        <v>40</v>
      </c>
      <c r="R293" s="342" t="s">
        <v>40</v>
      </c>
      <c r="S293" s="342" t="s">
        <v>40</v>
      </c>
      <c r="T293" s="342" t="s">
        <v>40</v>
      </c>
      <c r="U293" s="328">
        <v>27.036000000000001</v>
      </c>
      <c r="V293" s="328">
        <v>28.201000000000001</v>
      </c>
      <c r="W293" s="328">
        <v>26.721</v>
      </c>
      <c r="X293" s="328">
        <v>0</v>
      </c>
    </row>
    <row r="294" spans="1:24" x14ac:dyDescent="0.2">
      <c r="A294" s="264" t="s">
        <v>168</v>
      </c>
      <c r="B294" s="342" t="s">
        <v>40</v>
      </c>
      <c r="C294" s="342" t="s">
        <v>40</v>
      </c>
      <c r="D294" s="342" t="s">
        <v>40</v>
      </c>
      <c r="E294" s="342" t="s">
        <v>40</v>
      </c>
      <c r="F294" s="342" t="s">
        <v>40</v>
      </c>
      <c r="G294" s="342" t="s">
        <v>40</v>
      </c>
      <c r="H294" s="342" t="s">
        <v>40</v>
      </c>
      <c r="I294" s="342" t="s">
        <v>40</v>
      </c>
      <c r="J294" s="342" t="s">
        <v>40</v>
      </c>
      <c r="K294" s="342" t="s">
        <v>40</v>
      </c>
      <c r="L294" s="342" t="s">
        <v>40</v>
      </c>
      <c r="M294" s="342" t="s">
        <v>40</v>
      </c>
      <c r="N294" s="342" t="s">
        <v>40</v>
      </c>
      <c r="O294" s="342" t="s">
        <v>40</v>
      </c>
      <c r="P294" s="342" t="s">
        <v>40</v>
      </c>
      <c r="Q294" s="342" t="s">
        <v>40</v>
      </c>
      <c r="R294" s="342" t="s">
        <v>40</v>
      </c>
      <c r="S294" s="342" t="s">
        <v>40</v>
      </c>
      <c r="T294" s="342" t="s">
        <v>40</v>
      </c>
      <c r="U294" s="328">
        <v>0</v>
      </c>
      <c r="V294" s="328">
        <v>0</v>
      </c>
      <c r="W294" s="328">
        <v>0</v>
      </c>
      <c r="X294" s="328">
        <v>0</v>
      </c>
    </row>
    <row r="295" spans="1:24" x14ac:dyDescent="0.2">
      <c r="A295" s="264" t="s">
        <v>308</v>
      </c>
      <c r="B295" s="342" t="s">
        <v>40</v>
      </c>
      <c r="C295" s="342" t="s">
        <v>40</v>
      </c>
      <c r="D295" s="342" t="s">
        <v>40</v>
      </c>
      <c r="E295" s="342" t="s">
        <v>40</v>
      </c>
      <c r="F295" s="342" t="s">
        <v>40</v>
      </c>
      <c r="G295" s="342" t="s">
        <v>40</v>
      </c>
      <c r="H295" s="342" t="s">
        <v>40</v>
      </c>
      <c r="I295" s="342" t="s">
        <v>40</v>
      </c>
      <c r="J295" s="342" t="s">
        <v>40</v>
      </c>
      <c r="K295" s="342" t="s">
        <v>40</v>
      </c>
      <c r="L295" s="342" t="s">
        <v>40</v>
      </c>
      <c r="M295" s="342" t="s">
        <v>40</v>
      </c>
      <c r="N295" s="342" t="s">
        <v>40</v>
      </c>
      <c r="O295" s="342" t="s">
        <v>40</v>
      </c>
      <c r="P295" s="342" t="s">
        <v>40</v>
      </c>
      <c r="Q295" s="342" t="s">
        <v>40</v>
      </c>
      <c r="R295" s="342" t="s">
        <v>40</v>
      </c>
      <c r="S295" s="342" t="s">
        <v>40</v>
      </c>
      <c r="T295" s="342" t="s">
        <v>40</v>
      </c>
      <c r="U295" s="328">
        <v>0</v>
      </c>
      <c r="V295" s="328">
        <v>0</v>
      </c>
      <c r="W295" s="328">
        <v>0</v>
      </c>
      <c r="X295" s="328">
        <v>0</v>
      </c>
    </row>
    <row r="296" spans="1:24" x14ac:dyDescent="0.2">
      <c r="A296" s="264" t="s">
        <v>167</v>
      </c>
      <c r="B296" s="342" t="s">
        <v>40</v>
      </c>
      <c r="C296" s="342" t="s">
        <v>40</v>
      </c>
      <c r="D296" s="342" t="s">
        <v>40</v>
      </c>
      <c r="E296" s="342" t="s">
        <v>40</v>
      </c>
      <c r="F296" s="342" t="s">
        <v>40</v>
      </c>
      <c r="G296" s="342" t="s">
        <v>40</v>
      </c>
      <c r="H296" s="342" t="s">
        <v>40</v>
      </c>
      <c r="I296" s="342" t="s">
        <v>40</v>
      </c>
      <c r="J296" s="342" t="s">
        <v>40</v>
      </c>
      <c r="K296" s="342" t="s">
        <v>40</v>
      </c>
      <c r="L296" s="342" t="s">
        <v>40</v>
      </c>
      <c r="M296" s="342" t="s">
        <v>40</v>
      </c>
      <c r="N296" s="342" t="s">
        <v>40</v>
      </c>
      <c r="O296" s="342" t="s">
        <v>40</v>
      </c>
      <c r="P296" s="342" t="s">
        <v>40</v>
      </c>
      <c r="Q296" s="342" t="s">
        <v>40</v>
      </c>
      <c r="R296" s="342" t="s">
        <v>40</v>
      </c>
      <c r="S296" s="342" t="s">
        <v>40</v>
      </c>
      <c r="T296" s="342" t="s">
        <v>40</v>
      </c>
      <c r="U296" s="328">
        <v>3.3490000000000002</v>
      </c>
      <c r="V296" s="328">
        <v>4.0739999999999998</v>
      </c>
      <c r="W296" s="328">
        <v>2.8889999999999998</v>
      </c>
      <c r="X296" s="328">
        <v>0</v>
      </c>
    </row>
    <row r="297" spans="1:24" x14ac:dyDescent="0.2">
      <c r="A297" s="195" t="s">
        <v>166</v>
      </c>
      <c r="B297" s="343" t="s">
        <v>40</v>
      </c>
      <c r="C297" s="343" t="s">
        <v>40</v>
      </c>
      <c r="D297" s="343" t="s">
        <v>40</v>
      </c>
      <c r="E297" s="343" t="s">
        <v>40</v>
      </c>
      <c r="F297" s="343" t="s">
        <v>40</v>
      </c>
      <c r="G297" s="343" t="s">
        <v>40</v>
      </c>
      <c r="H297" s="343" t="s">
        <v>40</v>
      </c>
      <c r="I297" s="343" t="s">
        <v>40</v>
      </c>
      <c r="J297" s="343" t="s">
        <v>40</v>
      </c>
      <c r="K297" s="343" t="s">
        <v>40</v>
      </c>
      <c r="L297" s="343" t="s">
        <v>40</v>
      </c>
      <c r="M297" s="343" t="s">
        <v>40</v>
      </c>
      <c r="N297" s="343" t="s">
        <v>40</v>
      </c>
      <c r="O297" s="343" t="s">
        <v>40</v>
      </c>
      <c r="P297" s="343" t="s">
        <v>40</v>
      </c>
      <c r="Q297" s="343" t="s">
        <v>40</v>
      </c>
      <c r="R297" s="343" t="s">
        <v>40</v>
      </c>
      <c r="S297" s="343" t="s">
        <v>40</v>
      </c>
      <c r="T297" s="343" t="s">
        <v>40</v>
      </c>
      <c r="U297" s="330">
        <v>216.244</v>
      </c>
      <c r="V297" s="344">
        <v>241.08099999999999</v>
      </c>
      <c r="W297" s="344">
        <v>236.488</v>
      </c>
      <c r="X297" s="344">
        <v>0</v>
      </c>
    </row>
    <row r="298" spans="1:24" x14ac:dyDescent="0.2">
      <c r="A298" s="195" t="s">
        <v>164</v>
      </c>
      <c r="B298" s="343" t="s">
        <v>40</v>
      </c>
      <c r="C298" s="343" t="s">
        <v>40</v>
      </c>
      <c r="D298" s="343" t="s">
        <v>40</v>
      </c>
      <c r="E298" s="343" t="s">
        <v>40</v>
      </c>
      <c r="F298" s="343" t="s">
        <v>40</v>
      </c>
      <c r="G298" s="343" t="s">
        <v>40</v>
      </c>
      <c r="H298" s="343" t="s">
        <v>40</v>
      </c>
      <c r="I298" s="343" t="s">
        <v>40</v>
      </c>
      <c r="J298" s="343" t="s">
        <v>40</v>
      </c>
      <c r="K298" s="343" t="s">
        <v>40</v>
      </c>
      <c r="L298" s="343" t="s">
        <v>40</v>
      </c>
      <c r="M298" s="343" t="s">
        <v>40</v>
      </c>
      <c r="N298" s="343" t="s">
        <v>40</v>
      </c>
      <c r="O298" s="343" t="s">
        <v>40</v>
      </c>
      <c r="P298" s="343" t="s">
        <v>40</v>
      </c>
      <c r="Q298" s="343" t="s">
        <v>40</v>
      </c>
      <c r="R298" s="343" t="s">
        <v>40</v>
      </c>
      <c r="S298" s="343" t="s">
        <v>40</v>
      </c>
      <c r="T298" s="343" t="s">
        <v>40</v>
      </c>
      <c r="U298" s="330">
        <v>30.95</v>
      </c>
      <c r="V298" s="344">
        <v>31.288</v>
      </c>
      <c r="W298" s="344">
        <v>32.048000000000002</v>
      </c>
      <c r="X298" s="344">
        <v>0</v>
      </c>
    </row>
    <row r="299" spans="1:24" x14ac:dyDescent="0.2">
      <c r="A299" s="195" t="s">
        <v>163</v>
      </c>
      <c r="B299" s="343" t="s">
        <v>40</v>
      </c>
      <c r="C299" s="343" t="s">
        <v>40</v>
      </c>
      <c r="D299" s="343" t="s">
        <v>40</v>
      </c>
      <c r="E299" s="343" t="s">
        <v>40</v>
      </c>
      <c r="F299" s="343" t="s">
        <v>40</v>
      </c>
      <c r="G299" s="343" t="s">
        <v>40</v>
      </c>
      <c r="H299" s="343" t="s">
        <v>40</v>
      </c>
      <c r="I299" s="343" t="s">
        <v>40</v>
      </c>
      <c r="J299" s="343" t="s">
        <v>40</v>
      </c>
      <c r="K299" s="343" t="s">
        <v>40</v>
      </c>
      <c r="L299" s="343" t="s">
        <v>40</v>
      </c>
      <c r="M299" s="343" t="s">
        <v>40</v>
      </c>
      <c r="N299" s="343" t="s">
        <v>40</v>
      </c>
      <c r="O299" s="343" t="s">
        <v>40</v>
      </c>
      <c r="P299" s="343" t="s">
        <v>40</v>
      </c>
      <c r="Q299" s="343" t="s">
        <v>40</v>
      </c>
      <c r="R299" s="343" t="s">
        <v>40</v>
      </c>
      <c r="S299" s="343" t="s">
        <v>40</v>
      </c>
      <c r="T299" s="343" t="s">
        <v>40</v>
      </c>
      <c r="U299" s="330">
        <v>247.19399999999999</v>
      </c>
      <c r="V299" s="344">
        <v>272.36900000000003</v>
      </c>
      <c r="W299" s="344">
        <v>268.536</v>
      </c>
      <c r="X299" s="344">
        <v>0</v>
      </c>
    </row>
    <row r="300" spans="1:24" x14ac:dyDescent="0.2">
      <c r="F300" s="152"/>
    </row>
    <row r="301" spans="1:24" ht="33.75" x14ac:dyDescent="0.2">
      <c r="A301" s="225" t="s">
        <v>245</v>
      </c>
      <c r="B301" s="113"/>
      <c r="C301" s="113"/>
      <c r="D301" s="113"/>
      <c r="E301" s="218"/>
      <c r="F301" s="113"/>
    </row>
    <row r="302" spans="1:24" ht="22.5" x14ac:dyDescent="0.2">
      <c r="A302" s="225" t="s">
        <v>266</v>
      </c>
      <c r="B302" s="113"/>
      <c r="C302" s="113"/>
      <c r="D302" s="113"/>
      <c r="E302" s="111"/>
      <c r="F302" s="113"/>
    </row>
    <row r="304" spans="1:24" ht="25.5" customHeight="1" x14ac:dyDescent="0.2">
      <c r="A304" s="224" t="s">
        <v>241</v>
      </c>
      <c r="B304" s="212" t="s">
        <v>14</v>
      </c>
      <c r="C304" s="212" t="s">
        <v>15</v>
      </c>
      <c r="D304" s="212" t="s">
        <v>16</v>
      </c>
      <c r="E304" s="212" t="s">
        <v>17</v>
      </c>
      <c r="F304" s="212" t="s">
        <v>18</v>
      </c>
      <c r="G304" s="212" t="s">
        <v>19</v>
      </c>
      <c r="H304" s="212" t="s">
        <v>20</v>
      </c>
      <c r="I304" s="212" t="s">
        <v>21</v>
      </c>
      <c r="J304" s="212" t="s">
        <v>22</v>
      </c>
      <c r="K304" s="212" t="s">
        <v>23</v>
      </c>
      <c r="L304" s="214" t="s">
        <v>24</v>
      </c>
      <c r="M304" s="209" t="s">
        <v>39</v>
      </c>
      <c r="N304" s="209" t="s">
        <v>41</v>
      </c>
      <c r="O304" s="209" t="s">
        <v>43</v>
      </c>
      <c r="P304" s="209" t="s">
        <v>109</v>
      </c>
      <c r="Q304" s="209" t="s">
        <v>112</v>
      </c>
      <c r="R304" s="209" t="s">
        <v>117</v>
      </c>
      <c r="S304" s="209" t="s">
        <v>119</v>
      </c>
      <c r="T304" s="209" t="s">
        <v>134</v>
      </c>
      <c r="U304" s="209" t="s">
        <v>239</v>
      </c>
      <c r="V304" s="209" t="s">
        <v>254</v>
      </c>
      <c r="W304" s="209" t="s">
        <v>258</v>
      </c>
      <c r="X304" s="209" t="s">
        <v>267</v>
      </c>
    </row>
    <row r="305" spans="1:24" x14ac:dyDescent="0.2">
      <c r="A305" s="202" t="s">
        <v>183</v>
      </c>
      <c r="B305" s="206"/>
      <c r="C305" s="206"/>
      <c r="D305" s="206"/>
      <c r="E305" s="206"/>
      <c r="F305" s="206"/>
      <c r="G305" s="206"/>
      <c r="H305" s="206"/>
      <c r="I305" s="206"/>
      <c r="J305" s="206"/>
      <c r="K305" s="206"/>
      <c r="L305" s="206"/>
      <c r="M305" s="206"/>
      <c r="N305" s="206"/>
      <c r="O305" s="206"/>
      <c r="P305" s="206"/>
      <c r="Q305" s="206"/>
      <c r="R305" s="206"/>
      <c r="S305" s="206"/>
      <c r="T305" s="206"/>
      <c r="U305" s="207"/>
      <c r="V305" s="220"/>
      <c r="W305" s="220"/>
      <c r="X305" s="220"/>
    </row>
    <row r="306" spans="1:24" ht="22.5" x14ac:dyDescent="0.2">
      <c r="A306" s="120" t="s">
        <v>333</v>
      </c>
      <c r="B306" s="342" t="s">
        <v>40</v>
      </c>
      <c r="C306" s="342" t="s">
        <v>40</v>
      </c>
      <c r="D306" s="342" t="s">
        <v>40</v>
      </c>
      <c r="E306" s="342" t="s">
        <v>40</v>
      </c>
      <c r="F306" s="342" t="s">
        <v>40</v>
      </c>
      <c r="G306" s="342" t="s">
        <v>40</v>
      </c>
      <c r="H306" s="342" t="s">
        <v>40</v>
      </c>
      <c r="I306" s="342" t="s">
        <v>40</v>
      </c>
      <c r="J306" s="342" t="s">
        <v>40</v>
      </c>
      <c r="K306" s="342" t="s">
        <v>40</v>
      </c>
      <c r="L306" s="342" t="s">
        <v>40</v>
      </c>
      <c r="M306" s="342" t="s">
        <v>40</v>
      </c>
      <c r="N306" s="342" t="s">
        <v>40</v>
      </c>
      <c r="O306" s="342" t="s">
        <v>40</v>
      </c>
      <c r="P306" s="342" t="s">
        <v>40</v>
      </c>
      <c r="Q306" s="342" t="s">
        <v>40</v>
      </c>
      <c r="R306" s="342" t="s">
        <v>40</v>
      </c>
      <c r="S306" s="342" t="s">
        <v>40</v>
      </c>
      <c r="T306" s="342" t="s">
        <v>40</v>
      </c>
      <c r="U306" s="328">
        <v>36.935000000000002</v>
      </c>
      <c r="V306" s="328">
        <v>30.585999999999999</v>
      </c>
      <c r="W306" s="328">
        <v>37.119999999999997</v>
      </c>
      <c r="X306" s="328">
        <v>0</v>
      </c>
    </row>
    <row r="307" spans="1:24" x14ac:dyDescent="0.2">
      <c r="A307" s="112" t="s">
        <v>329</v>
      </c>
      <c r="B307" s="342" t="s">
        <v>40</v>
      </c>
      <c r="C307" s="342" t="s">
        <v>40</v>
      </c>
      <c r="D307" s="342" t="s">
        <v>40</v>
      </c>
      <c r="E307" s="342" t="s">
        <v>40</v>
      </c>
      <c r="F307" s="342" t="s">
        <v>40</v>
      </c>
      <c r="G307" s="342" t="s">
        <v>40</v>
      </c>
      <c r="H307" s="342" t="s">
        <v>40</v>
      </c>
      <c r="I307" s="342" t="s">
        <v>40</v>
      </c>
      <c r="J307" s="342" t="s">
        <v>40</v>
      </c>
      <c r="K307" s="342" t="s">
        <v>40</v>
      </c>
      <c r="L307" s="342" t="s">
        <v>40</v>
      </c>
      <c r="M307" s="342" t="s">
        <v>40</v>
      </c>
      <c r="N307" s="342" t="s">
        <v>40</v>
      </c>
      <c r="O307" s="342" t="s">
        <v>40</v>
      </c>
      <c r="P307" s="342" t="s">
        <v>40</v>
      </c>
      <c r="Q307" s="342" t="s">
        <v>40</v>
      </c>
      <c r="R307" s="342" t="s">
        <v>40</v>
      </c>
      <c r="S307" s="342" t="s">
        <v>40</v>
      </c>
      <c r="T307" s="342" t="s">
        <v>40</v>
      </c>
      <c r="U307" s="329">
        <v>0.17399999999999999</v>
      </c>
      <c r="V307" s="329">
        <v>0.18</v>
      </c>
      <c r="W307" s="329">
        <v>0.313</v>
      </c>
      <c r="X307" s="329">
        <v>0</v>
      </c>
    </row>
    <row r="308" spans="1:24" x14ac:dyDescent="0.2">
      <c r="A308" s="215" t="s">
        <v>177</v>
      </c>
      <c r="B308" s="342" t="s">
        <v>40</v>
      </c>
      <c r="C308" s="342" t="s">
        <v>40</v>
      </c>
      <c r="D308" s="342" t="s">
        <v>40</v>
      </c>
      <c r="E308" s="342" t="s">
        <v>40</v>
      </c>
      <c r="F308" s="342" t="s">
        <v>40</v>
      </c>
      <c r="G308" s="342" t="s">
        <v>40</v>
      </c>
      <c r="H308" s="342" t="s">
        <v>40</v>
      </c>
      <c r="I308" s="342" t="s">
        <v>40</v>
      </c>
      <c r="J308" s="342" t="s">
        <v>40</v>
      </c>
      <c r="K308" s="342" t="s">
        <v>40</v>
      </c>
      <c r="L308" s="342" t="s">
        <v>40</v>
      </c>
      <c r="M308" s="342" t="s">
        <v>40</v>
      </c>
      <c r="N308" s="342" t="s">
        <v>40</v>
      </c>
      <c r="O308" s="342" t="s">
        <v>40</v>
      </c>
      <c r="P308" s="342" t="s">
        <v>40</v>
      </c>
      <c r="Q308" s="342" t="s">
        <v>40</v>
      </c>
      <c r="R308" s="342" t="s">
        <v>40</v>
      </c>
      <c r="S308" s="342" t="s">
        <v>40</v>
      </c>
      <c r="T308" s="342" t="s">
        <v>40</v>
      </c>
      <c r="U308" s="329">
        <v>0.17399999999999999</v>
      </c>
      <c r="V308" s="329">
        <v>0.18</v>
      </c>
      <c r="W308" s="329">
        <v>0.313</v>
      </c>
      <c r="X308" s="329">
        <v>0</v>
      </c>
    </row>
    <row r="309" spans="1:24" x14ac:dyDescent="0.2">
      <c r="A309" s="215" t="s">
        <v>179</v>
      </c>
      <c r="B309" s="342" t="s">
        <v>40</v>
      </c>
      <c r="C309" s="342" t="s">
        <v>40</v>
      </c>
      <c r="D309" s="342" t="s">
        <v>40</v>
      </c>
      <c r="E309" s="342" t="s">
        <v>40</v>
      </c>
      <c r="F309" s="342" t="s">
        <v>40</v>
      </c>
      <c r="G309" s="342" t="s">
        <v>40</v>
      </c>
      <c r="H309" s="342" t="s">
        <v>40</v>
      </c>
      <c r="I309" s="342" t="s">
        <v>40</v>
      </c>
      <c r="J309" s="342" t="s">
        <v>40</v>
      </c>
      <c r="K309" s="342" t="s">
        <v>40</v>
      </c>
      <c r="L309" s="342" t="s">
        <v>40</v>
      </c>
      <c r="M309" s="342" t="s">
        <v>40</v>
      </c>
      <c r="N309" s="342" t="s">
        <v>40</v>
      </c>
      <c r="O309" s="342" t="s">
        <v>40</v>
      </c>
      <c r="P309" s="342" t="s">
        <v>40</v>
      </c>
      <c r="Q309" s="342" t="s">
        <v>40</v>
      </c>
      <c r="R309" s="342" t="s">
        <v>40</v>
      </c>
      <c r="S309" s="342" t="s">
        <v>40</v>
      </c>
      <c r="T309" s="342" t="s">
        <v>40</v>
      </c>
      <c r="U309" s="329">
        <v>0</v>
      </c>
      <c r="V309" s="329">
        <v>0</v>
      </c>
      <c r="W309" s="329">
        <v>0</v>
      </c>
      <c r="X309" s="329">
        <v>0</v>
      </c>
    </row>
    <row r="310" spans="1:24" x14ac:dyDescent="0.2">
      <c r="A310" s="112" t="s">
        <v>178</v>
      </c>
      <c r="B310" s="342" t="s">
        <v>40</v>
      </c>
      <c r="C310" s="342" t="s">
        <v>40</v>
      </c>
      <c r="D310" s="342" t="s">
        <v>40</v>
      </c>
      <c r="E310" s="342" t="s">
        <v>40</v>
      </c>
      <c r="F310" s="342" t="s">
        <v>40</v>
      </c>
      <c r="G310" s="342" t="s">
        <v>40</v>
      </c>
      <c r="H310" s="342" t="s">
        <v>40</v>
      </c>
      <c r="I310" s="342" t="s">
        <v>40</v>
      </c>
      <c r="J310" s="342" t="s">
        <v>40</v>
      </c>
      <c r="K310" s="342" t="s">
        <v>40</v>
      </c>
      <c r="L310" s="342" t="s">
        <v>40</v>
      </c>
      <c r="M310" s="342" t="s">
        <v>40</v>
      </c>
      <c r="N310" s="342" t="s">
        <v>40</v>
      </c>
      <c r="O310" s="342" t="s">
        <v>40</v>
      </c>
      <c r="P310" s="342" t="s">
        <v>40</v>
      </c>
      <c r="Q310" s="342" t="s">
        <v>40</v>
      </c>
      <c r="R310" s="342" t="s">
        <v>40</v>
      </c>
      <c r="S310" s="342" t="s">
        <v>40</v>
      </c>
      <c r="T310" s="342" t="s">
        <v>40</v>
      </c>
      <c r="U310" s="329">
        <v>105.953</v>
      </c>
      <c r="V310" s="329">
        <v>104.48099999999999</v>
      </c>
      <c r="W310" s="329">
        <v>95.724999999999994</v>
      </c>
      <c r="X310" s="329">
        <v>0</v>
      </c>
    </row>
    <row r="311" spans="1:24" x14ac:dyDescent="0.2">
      <c r="A311" s="215" t="s">
        <v>177</v>
      </c>
      <c r="B311" s="342" t="s">
        <v>40</v>
      </c>
      <c r="C311" s="342" t="s">
        <v>40</v>
      </c>
      <c r="D311" s="342" t="s">
        <v>40</v>
      </c>
      <c r="E311" s="342" t="s">
        <v>40</v>
      </c>
      <c r="F311" s="342" t="s">
        <v>40</v>
      </c>
      <c r="G311" s="342" t="s">
        <v>40</v>
      </c>
      <c r="H311" s="342" t="s">
        <v>40</v>
      </c>
      <c r="I311" s="342" t="s">
        <v>40</v>
      </c>
      <c r="J311" s="342" t="s">
        <v>40</v>
      </c>
      <c r="K311" s="342" t="s">
        <v>40</v>
      </c>
      <c r="L311" s="342" t="s">
        <v>40</v>
      </c>
      <c r="M311" s="342" t="s">
        <v>40</v>
      </c>
      <c r="N311" s="342" t="s">
        <v>40</v>
      </c>
      <c r="O311" s="342" t="s">
        <v>40</v>
      </c>
      <c r="P311" s="342" t="s">
        <v>40</v>
      </c>
      <c r="Q311" s="342" t="s">
        <v>40</v>
      </c>
      <c r="R311" s="342" t="s">
        <v>40</v>
      </c>
      <c r="S311" s="342" t="s">
        <v>40</v>
      </c>
      <c r="T311" s="342" t="s">
        <v>40</v>
      </c>
      <c r="U311" s="329">
        <v>107.547</v>
      </c>
      <c r="V311" s="329">
        <v>106.875</v>
      </c>
      <c r="W311" s="329">
        <v>99.09</v>
      </c>
      <c r="X311" s="329">
        <v>0</v>
      </c>
    </row>
    <row r="312" spans="1:24" x14ac:dyDescent="0.2">
      <c r="A312" s="216" t="s">
        <v>172</v>
      </c>
      <c r="B312" s="342" t="s">
        <v>40</v>
      </c>
      <c r="C312" s="342" t="s">
        <v>40</v>
      </c>
      <c r="D312" s="342" t="s">
        <v>40</v>
      </c>
      <c r="E312" s="342" t="s">
        <v>40</v>
      </c>
      <c r="F312" s="342" t="s">
        <v>40</v>
      </c>
      <c r="G312" s="342" t="s">
        <v>40</v>
      </c>
      <c r="H312" s="342" t="s">
        <v>40</v>
      </c>
      <c r="I312" s="342" t="s">
        <v>40</v>
      </c>
      <c r="J312" s="342" t="s">
        <v>40</v>
      </c>
      <c r="K312" s="342" t="s">
        <v>40</v>
      </c>
      <c r="L312" s="342" t="s">
        <v>40</v>
      </c>
      <c r="M312" s="342" t="s">
        <v>40</v>
      </c>
      <c r="N312" s="342" t="s">
        <v>40</v>
      </c>
      <c r="O312" s="342" t="s">
        <v>40</v>
      </c>
      <c r="P312" s="342" t="s">
        <v>40</v>
      </c>
      <c r="Q312" s="342" t="s">
        <v>40</v>
      </c>
      <c r="R312" s="342" t="s">
        <v>40</v>
      </c>
      <c r="S312" s="342" t="s">
        <v>40</v>
      </c>
      <c r="T312" s="342" t="s">
        <v>40</v>
      </c>
      <c r="U312" s="329">
        <v>53.65</v>
      </c>
      <c r="V312" s="329">
        <v>51.908999999999999</v>
      </c>
      <c r="W312" s="329">
        <v>44.917000000000002</v>
      </c>
      <c r="X312" s="329">
        <v>0</v>
      </c>
    </row>
    <row r="313" spans="1:24" x14ac:dyDescent="0.2">
      <c r="A313" s="216" t="s">
        <v>170</v>
      </c>
      <c r="B313" s="342" t="s">
        <v>40</v>
      </c>
      <c r="C313" s="342" t="s">
        <v>40</v>
      </c>
      <c r="D313" s="342" t="s">
        <v>40</v>
      </c>
      <c r="E313" s="342" t="s">
        <v>40</v>
      </c>
      <c r="F313" s="342" t="s">
        <v>40</v>
      </c>
      <c r="G313" s="342" t="s">
        <v>40</v>
      </c>
      <c r="H313" s="342" t="s">
        <v>40</v>
      </c>
      <c r="I313" s="342" t="s">
        <v>40</v>
      </c>
      <c r="J313" s="342" t="s">
        <v>40</v>
      </c>
      <c r="K313" s="342" t="s">
        <v>40</v>
      </c>
      <c r="L313" s="342" t="s">
        <v>40</v>
      </c>
      <c r="M313" s="342" t="s">
        <v>40</v>
      </c>
      <c r="N313" s="342" t="s">
        <v>40</v>
      </c>
      <c r="O313" s="342" t="s">
        <v>40</v>
      </c>
      <c r="P313" s="342" t="s">
        <v>40</v>
      </c>
      <c r="Q313" s="342" t="s">
        <v>40</v>
      </c>
      <c r="R313" s="342" t="s">
        <v>40</v>
      </c>
      <c r="S313" s="342" t="s">
        <v>40</v>
      </c>
      <c r="T313" s="342" t="s">
        <v>40</v>
      </c>
      <c r="U313" s="329">
        <v>44.805</v>
      </c>
      <c r="V313" s="329">
        <v>46.152999999999999</v>
      </c>
      <c r="W313" s="329">
        <v>45.921999999999997</v>
      </c>
      <c r="X313" s="329">
        <v>0</v>
      </c>
    </row>
    <row r="314" spans="1:24" x14ac:dyDescent="0.2">
      <c r="A314" s="216" t="s">
        <v>171</v>
      </c>
      <c r="B314" s="342" t="s">
        <v>40</v>
      </c>
      <c r="C314" s="342" t="s">
        <v>40</v>
      </c>
      <c r="D314" s="342" t="s">
        <v>40</v>
      </c>
      <c r="E314" s="342" t="s">
        <v>40</v>
      </c>
      <c r="F314" s="342" t="s">
        <v>40</v>
      </c>
      <c r="G314" s="342" t="s">
        <v>40</v>
      </c>
      <c r="H314" s="342" t="s">
        <v>40</v>
      </c>
      <c r="I314" s="342" t="s">
        <v>40</v>
      </c>
      <c r="J314" s="342" t="s">
        <v>40</v>
      </c>
      <c r="K314" s="342" t="s">
        <v>40</v>
      </c>
      <c r="L314" s="342" t="s">
        <v>40</v>
      </c>
      <c r="M314" s="342" t="s">
        <v>40</v>
      </c>
      <c r="N314" s="342" t="s">
        <v>40</v>
      </c>
      <c r="O314" s="342" t="s">
        <v>40</v>
      </c>
      <c r="P314" s="342" t="s">
        <v>40</v>
      </c>
      <c r="Q314" s="342" t="s">
        <v>40</v>
      </c>
      <c r="R314" s="342" t="s">
        <v>40</v>
      </c>
      <c r="S314" s="342" t="s">
        <v>40</v>
      </c>
      <c r="T314" s="342" t="s">
        <v>40</v>
      </c>
      <c r="U314" s="329">
        <v>9.0920000000000005</v>
      </c>
      <c r="V314" s="329">
        <v>8.8130000000000006</v>
      </c>
      <c r="W314" s="329">
        <v>8.2509999999999994</v>
      </c>
      <c r="X314" s="329">
        <v>0</v>
      </c>
    </row>
    <row r="315" spans="1:24" x14ac:dyDescent="0.2">
      <c r="A315" s="215" t="s">
        <v>230</v>
      </c>
      <c r="B315" s="342" t="s">
        <v>40</v>
      </c>
      <c r="C315" s="342" t="s">
        <v>40</v>
      </c>
      <c r="D315" s="342" t="s">
        <v>40</v>
      </c>
      <c r="E315" s="342" t="s">
        <v>40</v>
      </c>
      <c r="F315" s="342" t="s">
        <v>40</v>
      </c>
      <c r="G315" s="342" t="s">
        <v>40</v>
      </c>
      <c r="H315" s="342" t="s">
        <v>40</v>
      </c>
      <c r="I315" s="342" t="s">
        <v>40</v>
      </c>
      <c r="J315" s="342" t="s">
        <v>40</v>
      </c>
      <c r="K315" s="342" t="s">
        <v>40</v>
      </c>
      <c r="L315" s="342" t="s">
        <v>40</v>
      </c>
      <c r="M315" s="342" t="s">
        <v>40</v>
      </c>
      <c r="N315" s="342" t="s">
        <v>40</v>
      </c>
      <c r="O315" s="342" t="s">
        <v>40</v>
      </c>
      <c r="P315" s="342" t="s">
        <v>40</v>
      </c>
      <c r="Q315" s="342" t="s">
        <v>40</v>
      </c>
      <c r="R315" s="342" t="s">
        <v>40</v>
      </c>
      <c r="S315" s="342" t="s">
        <v>40</v>
      </c>
      <c r="T315" s="342" t="s">
        <v>40</v>
      </c>
      <c r="U315" s="329">
        <v>-1.5940000000000001</v>
      </c>
      <c r="V315" s="329">
        <v>-2.3940000000000001</v>
      </c>
      <c r="W315" s="329">
        <v>-3.3650000000000002</v>
      </c>
      <c r="X315" s="329">
        <v>0</v>
      </c>
    </row>
    <row r="316" spans="1:24" x14ac:dyDescent="0.2">
      <c r="A316" s="264" t="s">
        <v>182</v>
      </c>
      <c r="B316" s="342" t="s">
        <v>40</v>
      </c>
      <c r="C316" s="342" t="s">
        <v>40</v>
      </c>
      <c r="D316" s="342" t="s">
        <v>40</v>
      </c>
      <c r="E316" s="342" t="s">
        <v>40</v>
      </c>
      <c r="F316" s="342" t="s">
        <v>40</v>
      </c>
      <c r="G316" s="342" t="s">
        <v>40</v>
      </c>
      <c r="H316" s="342" t="s">
        <v>40</v>
      </c>
      <c r="I316" s="342" t="s">
        <v>40</v>
      </c>
      <c r="J316" s="342" t="s">
        <v>40</v>
      </c>
      <c r="K316" s="342" t="s">
        <v>40</v>
      </c>
      <c r="L316" s="342" t="s">
        <v>40</v>
      </c>
      <c r="M316" s="342" t="s">
        <v>40</v>
      </c>
      <c r="N316" s="342" t="s">
        <v>40</v>
      </c>
      <c r="O316" s="342" t="s">
        <v>40</v>
      </c>
      <c r="P316" s="342" t="s">
        <v>40</v>
      </c>
      <c r="Q316" s="342" t="s">
        <v>40</v>
      </c>
      <c r="R316" s="342" t="s">
        <v>40</v>
      </c>
      <c r="S316" s="342" t="s">
        <v>40</v>
      </c>
      <c r="T316" s="342" t="s">
        <v>40</v>
      </c>
      <c r="U316" s="328">
        <v>4.9969999999999999</v>
      </c>
      <c r="V316" s="328">
        <v>11.119</v>
      </c>
      <c r="W316" s="328">
        <v>13.162000000000001</v>
      </c>
      <c r="X316" s="328">
        <v>0</v>
      </c>
    </row>
    <row r="317" spans="1:24" x14ac:dyDescent="0.2">
      <c r="A317" s="215" t="s">
        <v>181</v>
      </c>
      <c r="B317" s="342" t="s">
        <v>40</v>
      </c>
      <c r="C317" s="342" t="s">
        <v>40</v>
      </c>
      <c r="D317" s="342" t="s">
        <v>40</v>
      </c>
      <c r="E317" s="342" t="s">
        <v>40</v>
      </c>
      <c r="F317" s="342" t="s">
        <v>40</v>
      </c>
      <c r="G317" s="342" t="s">
        <v>40</v>
      </c>
      <c r="H317" s="342" t="s">
        <v>40</v>
      </c>
      <c r="I317" s="342" t="s">
        <v>40</v>
      </c>
      <c r="J317" s="342" t="s">
        <v>40</v>
      </c>
      <c r="K317" s="342" t="s">
        <v>40</v>
      </c>
      <c r="L317" s="342" t="s">
        <v>40</v>
      </c>
      <c r="M317" s="342" t="s">
        <v>40</v>
      </c>
      <c r="N317" s="342" t="s">
        <v>40</v>
      </c>
      <c r="O317" s="342" t="s">
        <v>40</v>
      </c>
      <c r="P317" s="342" t="s">
        <v>40</v>
      </c>
      <c r="Q317" s="342" t="s">
        <v>40</v>
      </c>
      <c r="R317" s="342" t="s">
        <v>40</v>
      </c>
      <c r="S317" s="342" t="s">
        <v>40</v>
      </c>
      <c r="T317" s="342" t="s">
        <v>40</v>
      </c>
      <c r="U317" s="329">
        <v>0</v>
      </c>
      <c r="V317" s="329">
        <v>0</v>
      </c>
      <c r="W317" s="329">
        <v>0</v>
      </c>
      <c r="X317" s="329">
        <v>0</v>
      </c>
    </row>
    <row r="318" spans="1:24" x14ac:dyDescent="0.2">
      <c r="A318" s="215" t="s">
        <v>180</v>
      </c>
      <c r="B318" s="342" t="s">
        <v>40</v>
      </c>
      <c r="C318" s="342" t="s">
        <v>40</v>
      </c>
      <c r="D318" s="342" t="s">
        <v>40</v>
      </c>
      <c r="E318" s="342" t="s">
        <v>40</v>
      </c>
      <c r="F318" s="342" t="s">
        <v>40</v>
      </c>
      <c r="G318" s="342" t="s">
        <v>40</v>
      </c>
      <c r="H318" s="342" t="s">
        <v>40</v>
      </c>
      <c r="I318" s="342" t="s">
        <v>40</v>
      </c>
      <c r="J318" s="342" t="s">
        <v>40</v>
      </c>
      <c r="K318" s="342" t="s">
        <v>40</v>
      </c>
      <c r="L318" s="342" t="s">
        <v>40</v>
      </c>
      <c r="M318" s="342" t="s">
        <v>40</v>
      </c>
      <c r="N318" s="342" t="s">
        <v>40</v>
      </c>
      <c r="O318" s="342" t="s">
        <v>40</v>
      </c>
      <c r="P318" s="342" t="s">
        <v>40</v>
      </c>
      <c r="Q318" s="342" t="s">
        <v>40</v>
      </c>
      <c r="R318" s="342" t="s">
        <v>40</v>
      </c>
      <c r="S318" s="342" t="s">
        <v>40</v>
      </c>
      <c r="T318" s="342" t="s">
        <v>40</v>
      </c>
      <c r="U318" s="329">
        <v>4.9969999999999999</v>
      </c>
      <c r="V318" s="329">
        <v>11.119</v>
      </c>
      <c r="W318" s="329">
        <v>13.162000000000001</v>
      </c>
      <c r="X318" s="329">
        <v>0</v>
      </c>
    </row>
    <row r="319" spans="1:24" x14ac:dyDescent="0.2">
      <c r="A319" s="264" t="s">
        <v>351</v>
      </c>
      <c r="B319" s="342" t="s">
        <v>40</v>
      </c>
      <c r="C319" s="342" t="s">
        <v>40</v>
      </c>
      <c r="D319" s="342" t="s">
        <v>40</v>
      </c>
      <c r="E319" s="342" t="s">
        <v>40</v>
      </c>
      <c r="F319" s="342" t="s">
        <v>40</v>
      </c>
      <c r="G319" s="342" t="s">
        <v>40</v>
      </c>
      <c r="H319" s="342" t="s">
        <v>40</v>
      </c>
      <c r="I319" s="342" t="s">
        <v>40</v>
      </c>
      <c r="J319" s="342" t="s">
        <v>40</v>
      </c>
      <c r="K319" s="342" t="s">
        <v>40</v>
      </c>
      <c r="L319" s="342" t="s">
        <v>40</v>
      </c>
      <c r="M319" s="342" t="s">
        <v>40</v>
      </c>
      <c r="N319" s="342" t="s">
        <v>40</v>
      </c>
      <c r="O319" s="342" t="s">
        <v>40</v>
      </c>
      <c r="P319" s="342" t="s">
        <v>40</v>
      </c>
      <c r="Q319" s="342" t="s">
        <v>40</v>
      </c>
      <c r="R319" s="342" t="s">
        <v>40</v>
      </c>
      <c r="S319" s="342" t="s">
        <v>40</v>
      </c>
      <c r="T319" s="342" t="s">
        <v>40</v>
      </c>
      <c r="U319" s="329">
        <v>0</v>
      </c>
      <c r="V319" s="329">
        <v>0</v>
      </c>
      <c r="W319" s="329">
        <v>0</v>
      </c>
      <c r="X319" s="329">
        <v>0</v>
      </c>
    </row>
    <row r="320" spans="1:24" x14ac:dyDescent="0.2">
      <c r="A320" s="144" t="s">
        <v>331</v>
      </c>
      <c r="B320" s="342" t="s">
        <v>40</v>
      </c>
      <c r="C320" s="342" t="s">
        <v>40</v>
      </c>
      <c r="D320" s="342" t="s">
        <v>40</v>
      </c>
      <c r="E320" s="342" t="s">
        <v>40</v>
      </c>
      <c r="F320" s="342" t="s">
        <v>40</v>
      </c>
      <c r="G320" s="342" t="s">
        <v>40</v>
      </c>
      <c r="H320" s="342" t="s">
        <v>40</v>
      </c>
      <c r="I320" s="342" t="s">
        <v>40</v>
      </c>
      <c r="J320" s="342" t="s">
        <v>40</v>
      </c>
      <c r="K320" s="342" t="s">
        <v>40</v>
      </c>
      <c r="L320" s="342" t="s">
        <v>40</v>
      </c>
      <c r="M320" s="342" t="s">
        <v>40</v>
      </c>
      <c r="N320" s="342" t="s">
        <v>40</v>
      </c>
      <c r="O320" s="342" t="s">
        <v>40</v>
      </c>
      <c r="P320" s="342" t="s">
        <v>40</v>
      </c>
      <c r="Q320" s="342" t="s">
        <v>40</v>
      </c>
      <c r="R320" s="342" t="s">
        <v>40</v>
      </c>
      <c r="S320" s="342" t="s">
        <v>40</v>
      </c>
      <c r="T320" s="342" t="s">
        <v>40</v>
      </c>
      <c r="U320" s="328">
        <v>2.7189999999999999</v>
      </c>
      <c r="V320" s="328">
        <v>2.5630000000000002</v>
      </c>
      <c r="W320" s="328">
        <v>2.4710000000000001</v>
      </c>
      <c r="X320" s="328">
        <v>0</v>
      </c>
    </row>
    <row r="321" spans="1:24" x14ac:dyDescent="0.2">
      <c r="A321" s="217" t="s">
        <v>229</v>
      </c>
      <c r="B321" s="342" t="s">
        <v>40</v>
      </c>
      <c r="C321" s="342" t="s">
        <v>40</v>
      </c>
      <c r="D321" s="342" t="s">
        <v>40</v>
      </c>
      <c r="E321" s="342" t="s">
        <v>40</v>
      </c>
      <c r="F321" s="342" t="s">
        <v>40</v>
      </c>
      <c r="G321" s="342" t="s">
        <v>40</v>
      </c>
      <c r="H321" s="342" t="s">
        <v>40</v>
      </c>
      <c r="I321" s="342" t="s">
        <v>40</v>
      </c>
      <c r="J321" s="342" t="s">
        <v>40</v>
      </c>
      <c r="K321" s="342" t="s">
        <v>40</v>
      </c>
      <c r="L321" s="342" t="s">
        <v>40</v>
      </c>
      <c r="M321" s="342" t="s">
        <v>40</v>
      </c>
      <c r="N321" s="342" t="s">
        <v>40</v>
      </c>
      <c r="O321" s="342" t="s">
        <v>40</v>
      </c>
      <c r="P321" s="342" t="s">
        <v>40</v>
      </c>
      <c r="Q321" s="342" t="s">
        <v>40</v>
      </c>
      <c r="R321" s="342" t="s">
        <v>40</v>
      </c>
      <c r="S321" s="342" t="s">
        <v>40</v>
      </c>
      <c r="T321" s="342" t="s">
        <v>40</v>
      </c>
      <c r="U321" s="328">
        <v>0.65800000000000003</v>
      </c>
      <c r="V321" s="328">
        <v>0.65800000000000003</v>
      </c>
      <c r="W321" s="328">
        <v>0.61599999999999999</v>
      </c>
      <c r="X321" s="328">
        <v>0</v>
      </c>
    </row>
    <row r="322" spans="1:24" x14ac:dyDescent="0.2">
      <c r="A322" s="112" t="s">
        <v>353</v>
      </c>
      <c r="B322" s="342" t="s">
        <v>40</v>
      </c>
      <c r="C322" s="342" t="s">
        <v>40</v>
      </c>
      <c r="D322" s="342" t="s">
        <v>40</v>
      </c>
      <c r="E322" s="342" t="s">
        <v>40</v>
      </c>
      <c r="F322" s="342" t="s">
        <v>40</v>
      </c>
      <c r="G322" s="342" t="s">
        <v>40</v>
      </c>
      <c r="H322" s="342" t="s">
        <v>40</v>
      </c>
      <c r="I322" s="342" t="s">
        <v>40</v>
      </c>
      <c r="J322" s="342" t="s">
        <v>40</v>
      </c>
      <c r="K322" s="342" t="s">
        <v>40</v>
      </c>
      <c r="L322" s="342" t="s">
        <v>40</v>
      </c>
      <c r="M322" s="342" t="s">
        <v>40</v>
      </c>
      <c r="N322" s="342" t="s">
        <v>40</v>
      </c>
      <c r="O322" s="342" t="s">
        <v>40</v>
      </c>
      <c r="P322" s="342" t="s">
        <v>40</v>
      </c>
      <c r="Q322" s="342" t="s">
        <v>40</v>
      </c>
      <c r="R322" s="342" t="s">
        <v>40</v>
      </c>
      <c r="S322" s="342" t="s">
        <v>40</v>
      </c>
      <c r="T322" s="342" t="s">
        <v>40</v>
      </c>
      <c r="U322" s="329">
        <v>0.223</v>
      </c>
      <c r="V322" s="329">
        <v>0.19900000000000001</v>
      </c>
      <c r="W322" s="329">
        <v>0.13900000000000001</v>
      </c>
      <c r="X322" s="329">
        <v>0</v>
      </c>
    </row>
    <row r="323" spans="1:24" x14ac:dyDescent="0.2">
      <c r="A323" s="144" t="s">
        <v>175</v>
      </c>
      <c r="B323" s="342" t="s">
        <v>40</v>
      </c>
      <c r="C323" s="342" t="s">
        <v>40</v>
      </c>
      <c r="D323" s="342" t="s">
        <v>40</v>
      </c>
      <c r="E323" s="342" t="s">
        <v>40</v>
      </c>
      <c r="F323" s="342" t="s">
        <v>40</v>
      </c>
      <c r="G323" s="342" t="s">
        <v>40</v>
      </c>
      <c r="H323" s="342" t="s">
        <v>40</v>
      </c>
      <c r="I323" s="342" t="s">
        <v>40</v>
      </c>
      <c r="J323" s="342" t="s">
        <v>40</v>
      </c>
      <c r="K323" s="342" t="s">
        <v>40</v>
      </c>
      <c r="L323" s="342" t="s">
        <v>40</v>
      </c>
      <c r="M323" s="342" t="s">
        <v>40</v>
      </c>
      <c r="N323" s="342" t="s">
        <v>40</v>
      </c>
      <c r="O323" s="342" t="s">
        <v>40</v>
      </c>
      <c r="P323" s="342" t="s">
        <v>40</v>
      </c>
      <c r="Q323" s="342" t="s">
        <v>40</v>
      </c>
      <c r="R323" s="342" t="s">
        <v>40</v>
      </c>
      <c r="S323" s="342" t="s">
        <v>40</v>
      </c>
      <c r="T323" s="342" t="s">
        <v>40</v>
      </c>
      <c r="U323" s="328">
        <v>5.1920000000000002</v>
      </c>
      <c r="V323" s="328">
        <v>4.97</v>
      </c>
      <c r="W323" s="328">
        <v>3.1739999999999999</v>
      </c>
      <c r="X323" s="328">
        <v>0</v>
      </c>
    </row>
    <row r="324" spans="1:24" x14ac:dyDescent="0.2">
      <c r="A324" s="195" t="s">
        <v>174</v>
      </c>
      <c r="B324" s="343" t="s">
        <v>40</v>
      </c>
      <c r="C324" s="343" t="s">
        <v>40</v>
      </c>
      <c r="D324" s="343" t="s">
        <v>40</v>
      </c>
      <c r="E324" s="343" t="s">
        <v>40</v>
      </c>
      <c r="F324" s="343" t="s">
        <v>40</v>
      </c>
      <c r="G324" s="343" t="s">
        <v>40</v>
      </c>
      <c r="H324" s="343" t="s">
        <v>40</v>
      </c>
      <c r="I324" s="343" t="s">
        <v>40</v>
      </c>
      <c r="J324" s="343" t="s">
        <v>40</v>
      </c>
      <c r="K324" s="343" t="s">
        <v>40</v>
      </c>
      <c r="L324" s="343" t="s">
        <v>40</v>
      </c>
      <c r="M324" s="343" t="s">
        <v>40</v>
      </c>
      <c r="N324" s="343" t="s">
        <v>40</v>
      </c>
      <c r="O324" s="343" t="s">
        <v>40</v>
      </c>
      <c r="P324" s="343" t="s">
        <v>40</v>
      </c>
      <c r="Q324" s="343" t="s">
        <v>40</v>
      </c>
      <c r="R324" s="343" t="s">
        <v>40</v>
      </c>
      <c r="S324" s="343" t="s">
        <v>40</v>
      </c>
      <c r="T324" s="343" t="s">
        <v>40</v>
      </c>
      <c r="U324" s="330">
        <v>156.851</v>
      </c>
      <c r="V324" s="344">
        <v>154.756</v>
      </c>
      <c r="W324" s="344">
        <v>152.72</v>
      </c>
      <c r="X324" s="344">
        <v>0</v>
      </c>
    </row>
    <row r="325" spans="1:24" x14ac:dyDescent="0.2">
      <c r="B325" s="111"/>
      <c r="C325" s="111"/>
      <c r="D325" s="111"/>
      <c r="E325" s="111"/>
      <c r="F325" s="111"/>
      <c r="G325" s="111"/>
      <c r="H325" s="111"/>
      <c r="I325" s="111"/>
      <c r="J325" s="111"/>
      <c r="K325" s="111"/>
      <c r="L325" s="111"/>
      <c r="M325" s="111"/>
      <c r="N325" s="111"/>
      <c r="O325" s="111"/>
      <c r="P325" s="111"/>
      <c r="Q325" s="111"/>
      <c r="R325" s="111"/>
      <c r="S325" s="111"/>
      <c r="T325" s="111"/>
      <c r="U325" s="111"/>
      <c r="V325" s="111"/>
      <c r="W325" s="111"/>
      <c r="X325" s="111"/>
    </row>
    <row r="326" spans="1:24" x14ac:dyDescent="0.2">
      <c r="A326" s="202" t="s">
        <v>173</v>
      </c>
      <c r="B326" s="201"/>
      <c r="C326" s="201"/>
      <c r="D326" s="201"/>
      <c r="E326" s="201"/>
      <c r="F326" s="201"/>
      <c r="G326" s="201"/>
      <c r="H326" s="201"/>
      <c r="I326" s="201"/>
      <c r="J326" s="201"/>
      <c r="K326" s="201"/>
      <c r="L326" s="201"/>
      <c r="M326" s="201"/>
      <c r="N326" s="201"/>
      <c r="O326" s="201"/>
      <c r="P326" s="201"/>
      <c r="Q326" s="201"/>
      <c r="R326" s="201"/>
      <c r="S326" s="201"/>
      <c r="T326" s="201"/>
      <c r="U326" s="201"/>
      <c r="V326" s="201"/>
      <c r="W326" s="201"/>
      <c r="X326" s="201"/>
    </row>
    <row r="327" spans="1:24" x14ac:dyDescent="0.2">
      <c r="A327" s="264" t="s">
        <v>0</v>
      </c>
      <c r="B327" s="342" t="s">
        <v>40</v>
      </c>
      <c r="C327" s="342" t="s">
        <v>40</v>
      </c>
      <c r="D327" s="342" t="s">
        <v>40</v>
      </c>
      <c r="E327" s="342" t="s">
        <v>40</v>
      </c>
      <c r="F327" s="342" t="s">
        <v>40</v>
      </c>
      <c r="G327" s="342" t="s">
        <v>40</v>
      </c>
      <c r="H327" s="342" t="s">
        <v>40</v>
      </c>
      <c r="I327" s="342" t="s">
        <v>40</v>
      </c>
      <c r="J327" s="342" t="s">
        <v>40</v>
      </c>
      <c r="K327" s="342" t="s">
        <v>40</v>
      </c>
      <c r="L327" s="342" t="s">
        <v>40</v>
      </c>
      <c r="M327" s="342" t="s">
        <v>40</v>
      </c>
      <c r="N327" s="342" t="s">
        <v>40</v>
      </c>
      <c r="O327" s="342" t="s">
        <v>40</v>
      </c>
      <c r="P327" s="342" t="s">
        <v>40</v>
      </c>
      <c r="Q327" s="342" t="s">
        <v>40</v>
      </c>
      <c r="R327" s="342" t="s">
        <v>40</v>
      </c>
      <c r="S327" s="342" t="s">
        <v>40</v>
      </c>
      <c r="T327" s="342" t="s">
        <v>40</v>
      </c>
      <c r="U327" s="328">
        <v>122.79600000000001</v>
      </c>
      <c r="V327" s="328">
        <v>126.649</v>
      </c>
      <c r="W327" s="328">
        <v>125.4</v>
      </c>
      <c r="X327" s="328">
        <v>0</v>
      </c>
    </row>
    <row r="328" spans="1:24" x14ac:dyDescent="0.2">
      <c r="A328" s="139" t="s">
        <v>172</v>
      </c>
      <c r="B328" s="342" t="s">
        <v>40</v>
      </c>
      <c r="C328" s="342" t="s">
        <v>40</v>
      </c>
      <c r="D328" s="342" t="s">
        <v>40</v>
      </c>
      <c r="E328" s="342" t="s">
        <v>40</v>
      </c>
      <c r="F328" s="342" t="s">
        <v>40</v>
      </c>
      <c r="G328" s="342" t="s">
        <v>40</v>
      </c>
      <c r="H328" s="342" t="s">
        <v>40</v>
      </c>
      <c r="I328" s="342" t="s">
        <v>40</v>
      </c>
      <c r="J328" s="342" t="s">
        <v>40</v>
      </c>
      <c r="K328" s="342" t="s">
        <v>40</v>
      </c>
      <c r="L328" s="342" t="s">
        <v>40</v>
      </c>
      <c r="M328" s="342" t="s">
        <v>40</v>
      </c>
      <c r="N328" s="342" t="s">
        <v>40</v>
      </c>
      <c r="O328" s="342" t="s">
        <v>40</v>
      </c>
      <c r="P328" s="342" t="s">
        <v>40</v>
      </c>
      <c r="Q328" s="342" t="s">
        <v>40</v>
      </c>
      <c r="R328" s="342" t="s">
        <v>40</v>
      </c>
      <c r="S328" s="342" t="s">
        <v>40</v>
      </c>
      <c r="T328" s="342" t="s">
        <v>40</v>
      </c>
      <c r="U328" s="328">
        <v>32.424999999999997</v>
      </c>
      <c r="V328" s="328">
        <v>34.735999999999997</v>
      </c>
      <c r="W328" s="328">
        <v>35.344999999999999</v>
      </c>
      <c r="X328" s="328">
        <v>0</v>
      </c>
    </row>
    <row r="329" spans="1:24" x14ac:dyDescent="0.2">
      <c r="A329" s="139" t="s">
        <v>170</v>
      </c>
      <c r="B329" s="342" t="s">
        <v>40</v>
      </c>
      <c r="C329" s="342" t="s">
        <v>40</v>
      </c>
      <c r="D329" s="342" t="s">
        <v>40</v>
      </c>
      <c r="E329" s="342" t="s">
        <v>40</v>
      </c>
      <c r="F329" s="342" t="s">
        <v>40</v>
      </c>
      <c r="G329" s="342" t="s">
        <v>40</v>
      </c>
      <c r="H329" s="342" t="s">
        <v>40</v>
      </c>
      <c r="I329" s="342" t="s">
        <v>40</v>
      </c>
      <c r="J329" s="342" t="s">
        <v>40</v>
      </c>
      <c r="K329" s="342" t="s">
        <v>40</v>
      </c>
      <c r="L329" s="342" t="s">
        <v>40</v>
      </c>
      <c r="M329" s="342" t="s">
        <v>40</v>
      </c>
      <c r="N329" s="342" t="s">
        <v>40</v>
      </c>
      <c r="O329" s="342" t="s">
        <v>40</v>
      </c>
      <c r="P329" s="342" t="s">
        <v>40</v>
      </c>
      <c r="Q329" s="342" t="s">
        <v>40</v>
      </c>
      <c r="R329" s="342" t="s">
        <v>40</v>
      </c>
      <c r="S329" s="342" t="s">
        <v>40</v>
      </c>
      <c r="T329" s="342" t="s">
        <v>40</v>
      </c>
      <c r="U329" s="328">
        <v>82.552999999999997</v>
      </c>
      <c r="V329" s="328">
        <v>81.655000000000001</v>
      </c>
      <c r="W329" s="328">
        <v>81.129000000000005</v>
      </c>
      <c r="X329" s="328">
        <v>0</v>
      </c>
    </row>
    <row r="330" spans="1:24" x14ac:dyDescent="0.2">
      <c r="A330" s="139" t="s">
        <v>171</v>
      </c>
      <c r="B330" s="342" t="s">
        <v>40</v>
      </c>
      <c r="C330" s="342" t="s">
        <v>40</v>
      </c>
      <c r="D330" s="342" t="s">
        <v>40</v>
      </c>
      <c r="E330" s="342" t="s">
        <v>40</v>
      </c>
      <c r="F330" s="342" t="s">
        <v>40</v>
      </c>
      <c r="G330" s="342" t="s">
        <v>40</v>
      </c>
      <c r="H330" s="342" t="s">
        <v>40</v>
      </c>
      <c r="I330" s="342" t="s">
        <v>40</v>
      </c>
      <c r="J330" s="342" t="s">
        <v>40</v>
      </c>
      <c r="K330" s="342" t="s">
        <v>40</v>
      </c>
      <c r="L330" s="342" t="s">
        <v>40</v>
      </c>
      <c r="M330" s="342" t="s">
        <v>40</v>
      </c>
      <c r="N330" s="342" t="s">
        <v>40</v>
      </c>
      <c r="O330" s="342" t="s">
        <v>40</v>
      </c>
      <c r="P330" s="342" t="s">
        <v>40</v>
      </c>
      <c r="Q330" s="342" t="s">
        <v>40</v>
      </c>
      <c r="R330" s="342" t="s">
        <v>40</v>
      </c>
      <c r="S330" s="342" t="s">
        <v>40</v>
      </c>
      <c r="T330" s="342" t="s">
        <v>40</v>
      </c>
      <c r="U330" s="328">
        <v>7.8179999999999996</v>
      </c>
      <c r="V330" s="328">
        <v>10.257999999999999</v>
      </c>
      <c r="W330" s="328">
        <v>8.9260000000000002</v>
      </c>
      <c r="X330" s="328">
        <v>0</v>
      </c>
    </row>
    <row r="331" spans="1:24" x14ac:dyDescent="0.2">
      <c r="A331" s="264" t="s">
        <v>335</v>
      </c>
      <c r="B331" s="342" t="s">
        <v>40</v>
      </c>
      <c r="C331" s="342" t="s">
        <v>40</v>
      </c>
      <c r="D331" s="342" t="s">
        <v>40</v>
      </c>
      <c r="E331" s="342" t="s">
        <v>40</v>
      </c>
      <c r="F331" s="342" t="s">
        <v>40</v>
      </c>
      <c r="G331" s="342" t="s">
        <v>40</v>
      </c>
      <c r="H331" s="342" t="s">
        <v>40</v>
      </c>
      <c r="I331" s="342" t="s">
        <v>40</v>
      </c>
      <c r="J331" s="342" t="s">
        <v>40</v>
      </c>
      <c r="K331" s="342" t="s">
        <v>40</v>
      </c>
      <c r="L331" s="342" t="s">
        <v>40</v>
      </c>
      <c r="M331" s="342" t="s">
        <v>40</v>
      </c>
      <c r="N331" s="342" t="s">
        <v>40</v>
      </c>
      <c r="O331" s="342" t="s">
        <v>40</v>
      </c>
      <c r="P331" s="342" t="s">
        <v>40</v>
      </c>
      <c r="Q331" s="342" t="s">
        <v>40</v>
      </c>
      <c r="R331" s="342" t="s">
        <v>40</v>
      </c>
      <c r="S331" s="342" t="s">
        <v>40</v>
      </c>
      <c r="T331" s="342" t="s">
        <v>40</v>
      </c>
      <c r="U331" s="328">
        <v>0.111</v>
      </c>
      <c r="V331" s="328">
        <v>0.11</v>
      </c>
      <c r="W331" s="328">
        <v>0.124</v>
      </c>
      <c r="X331" s="328">
        <v>0</v>
      </c>
    </row>
    <row r="332" spans="1:24" x14ac:dyDescent="0.2">
      <c r="A332" s="264" t="s">
        <v>169</v>
      </c>
      <c r="B332" s="342" t="s">
        <v>40</v>
      </c>
      <c r="C332" s="342" t="s">
        <v>40</v>
      </c>
      <c r="D332" s="342" t="s">
        <v>40</v>
      </c>
      <c r="E332" s="342" t="s">
        <v>40</v>
      </c>
      <c r="F332" s="342" t="s">
        <v>40</v>
      </c>
      <c r="G332" s="342" t="s">
        <v>40</v>
      </c>
      <c r="H332" s="342" t="s">
        <v>40</v>
      </c>
      <c r="I332" s="342" t="s">
        <v>40</v>
      </c>
      <c r="J332" s="342" t="s">
        <v>40</v>
      </c>
      <c r="K332" s="342" t="s">
        <v>40</v>
      </c>
      <c r="L332" s="342" t="s">
        <v>40</v>
      </c>
      <c r="M332" s="342" t="s">
        <v>40</v>
      </c>
      <c r="N332" s="342" t="s">
        <v>40</v>
      </c>
      <c r="O332" s="342" t="s">
        <v>40</v>
      </c>
      <c r="P332" s="342" t="s">
        <v>40</v>
      </c>
      <c r="Q332" s="342" t="s">
        <v>40</v>
      </c>
      <c r="R332" s="342" t="s">
        <v>40</v>
      </c>
      <c r="S332" s="342" t="s">
        <v>40</v>
      </c>
      <c r="T332" s="342" t="s">
        <v>40</v>
      </c>
      <c r="U332" s="328">
        <v>9.4190000000000005</v>
      </c>
      <c r="V332" s="328">
        <v>4.6360000000000001</v>
      </c>
      <c r="W332" s="328">
        <v>4.2939999999999996</v>
      </c>
      <c r="X332" s="328">
        <v>0</v>
      </c>
    </row>
    <row r="333" spans="1:24" x14ac:dyDescent="0.2">
      <c r="A333" s="264" t="s">
        <v>168</v>
      </c>
      <c r="B333" s="342" t="s">
        <v>40</v>
      </c>
      <c r="C333" s="342" t="s">
        <v>40</v>
      </c>
      <c r="D333" s="342" t="s">
        <v>40</v>
      </c>
      <c r="E333" s="342" t="s">
        <v>40</v>
      </c>
      <c r="F333" s="342" t="s">
        <v>40</v>
      </c>
      <c r="G333" s="342" t="s">
        <v>40</v>
      </c>
      <c r="H333" s="342" t="s">
        <v>40</v>
      </c>
      <c r="I333" s="342" t="s">
        <v>40</v>
      </c>
      <c r="J333" s="342" t="s">
        <v>40</v>
      </c>
      <c r="K333" s="342" t="s">
        <v>40</v>
      </c>
      <c r="L333" s="342" t="s">
        <v>40</v>
      </c>
      <c r="M333" s="342" t="s">
        <v>40</v>
      </c>
      <c r="N333" s="342" t="s">
        <v>40</v>
      </c>
      <c r="O333" s="342" t="s">
        <v>40</v>
      </c>
      <c r="P333" s="342" t="s">
        <v>40</v>
      </c>
      <c r="Q333" s="342" t="s">
        <v>40</v>
      </c>
      <c r="R333" s="342" t="s">
        <v>40</v>
      </c>
      <c r="S333" s="342" t="s">
        <v>40</v>
      </c>
      <c r="T333" s="342" t="s">
        <v>40</v>
      </c>
      <c r="U333" s="328">
        <v>0</v>
      </c>
      <c r="V333" s="328">
        <v>0</v>
      </c>
      <c r="W333" s="328">
        <v>2.4</v>
      </c>
      <c r="X333" s="328">
        <v>0</v>
      </c>
    </row>
    <row r="334" spans="1:24" x14ac:dyDescent="0.2">
      <c r="A334" s="264" t="s">
        <v>308</v>
      </c>
      <c r="B334" s="342" t="s">
        <v>40</v>
      </c>
      <c r="C334" s="342" t="s">
        <v>40</v>
      </c>
      <c r="D334" s="342" t="s">
        <v>40</v>
      </c>
      <c r="E334" s="342" t="s">
        <v>40</v>
      </c>
      <c r="F334" s="342" t="s">
        <v>40</v>
      </c>
      <c r="G334" s="342" t="s">
        <v>40</v>
      </c>
      <c r="H334" s="342" t="s">
        <v>40</v>
      </c>
      <c r="I334" s="342" t="s">
        <v>40</v>
      </c>
      <c r="J334" s="342" t="s">
        <v>40</v>
      </c>
      <c r="K334" s="342" t="s">
        <v>40</v>
      </c>
      <c r="L334" s="342" t="s">
        <v>40</v>
      </c>
      <c r="M334" s="342" t="s">
        <v>40</v>
      </c>
      <c r="N334" s="342" t="s">
        <v>40</v>
      </c>
      <c r="O334" s="342" t="s">
        <v>40</v>
      </c>
      <c r="P334" s="342" t="s">
        <v>40</v>
      </c>
      <c r="Q334" s="342" t="s">
        <v>40</v>
      </c>
      <c r="R334" s="342" t="s">
        <v>40</v>
      </c>
      <c r="S334" s="342" t="s">
        <v>40</v>
      </c>
      <c r="T334" s="342" t="s">
        <v>40</v>
      </c>
      <c r="U334" s="328">
        <v>0</v>
      </c>
      <c r="V334" s="328">
        <v>0</v>
      </c>
      <c r="W334" s="328">
        <v>0</v>
      </c>
      <c r="X334" s="328">
        <v>0</v>
      </c>
    </row>
    <row r="335" spans="1:24" x14ac:dyDescent="0.2">
      <c r="A335" s="264" t="s">
        <v>167</v>
      </c>
      <c r="B335" s="342" t="s">
        <v>40</v>
      </c>
      <c r="C335" s="342" t="s">
        <v>40</v>
      </c>
      <c r="D335" s="342" t="s">
        <v>40</v>
      </c>
      <c r="E335" s="342" t="s">
        <v>40</v>
      </c>
      <c r="F335" s="342" t="s">
        <v>40</v>
      </c>
      <c r="G335" s="342" t="s">
        <v>40</v>
      </c>
      <c r="H335" s="342" t="s">
        <v>40</v>
      </c>
      <c r="I335" s="342" t="s">
        <v>40</v>
      </c>
      <c r="J335" s="342" t="s">
        <v>40</v>
      </c>
      <c r="K335" s="342" t="s">
        <v>40</v>
      </c>
      <c r="L335" s="342" t="s">
        <v>40</v>
      </c>
      <c r="M335" s="342" t="s">
        <v>40</v>
      </c>
      <c r="N335" s="342" t="s">
        <v>40</v>
      </c>
      <c r="O335" s="342" t="s">
        <v>40</v>
      </c>
      <c r="P335" s="342" t="s">
        <v>40</v>
      </c>
      <c r="Q335" s="342" t="s">
        <v>40</v>
      </c>
      <c r="R335" s="342" t="s">
        <v>40</v>
      </c>
      <c r="S335" s="342" t="s">
        <v>40</v>
      </c>
      <c r="T335" s="342" t="s">
        <v>40</v>
      </c>
      <c r="U335" s="328">
        <v>3.581</v>
      </c>
      <c r="V335" s="328">
        <v>3.5990000000000002</v>
      </c>
      <c r="W335" s="328">
        <v>3.5459999999999998</v>
      </c>
      <c r="X335" s="328">
        <v>0</v>
      </c>
    </row>
    <row r="336" spans="1:24" x14ac:dyDescent="0.2">
      <c r="A336" s="221" t="s">
        <v>166</v>
      </c>
      <c r="B336" s="343" t="s">
        <v>40</v>
      </c>
      <c r="C336" s="343" t="s">
        <v>40</v>
      </c>
      <c r="D336" s="343" t="s">
        <v>40</v>
      </c>
      <c r="E336" s="343" t="s">
        <v>40</v>
      </c>
      <c r="F336" s="343" t="s">
        <v>40</v>
      </c>
      <c r="G336" s="343" t="s">
        <v>40</v>
      </c>
      <c r="H336" s="343" t="s">
        <v>40</v>
      </c>
      <c r="I336" s="343" t="s">
        <v>40</v>
      </c>
      <c r="J336" s="343" t="s">
        <v>40</v>
      </c>
      <c r="K336" s="343" t="s">
        <v>40</v>
      </c>
      <c r="L336" s="343" t="s">
        <v>40</v>
      </c>
      <c r="M336" s="343" t="s">
        <v>40</v>
      </c>
      <c r="N336" s="343" t="s">
        <v>40</v>
      </c>
      <c r="O336" s="343" t="s">
        <v>40</v>
      </c>
      <c r="P336" s="343" t="s">
        <v>40</v>
      </c>
      <c r="Q336" s="343" t="s">
        <v>40</v>
      </c>
      <c r="R336" s="343" t="s">
        <v>40</v>
      </c>
      <c r="S336" s="343" t="s">
        <v>40</v>
      </c>
      <c r="T336" s="343" t="s">
        <v>40</v>
      </c>
      <c r="U336" s="344">
        <v>135.90700000000001</v>
      </c>
      <c r="V336" s="344">
        <v>134.994</v>
      </c>
      <c r="W336" s="344">
        <v>135.76400000000001</v>
      </c>
      <c r="X336" s="344">
        <v>0</v>
      </c>
    </row>
    <row r="337" spans="1:42" x14ac:dyDescent="0.2">
      <c r="A337" s="221" t="s">
        <v>164</v>
      </c>
      <c r="B337" s="343" t="s">
        <v>40</v>
      </c>
      <c r="C337" s="343" t="s">
        <v>40</v>
      </c>
      <c r="D337" s="343" t="s">
        <v>40</v>
      </c>
      <c r="E337" s="343" t="s">
        <v>40</v>
      </c>
      <c r="F337" s="343" t="s">
        <v>40</v>
      </c>
      <c r="G337" s="343" t="s">
        <v>40</v>
      </c>
      <c r="H337" s="343" t="s">
        <v>40</v>
      </c>
      <c r="I337" s="343" t="s">
        <v>40</v>
      </c>
      <c r="J337" s="343" t="s">
        <v>40</v>
      </c>
      <c r="K337" s="343" t="s">
        <v>40</v>
      </c>
      <c r="L337" s="343" t="s">
        <v>40</v>
      </c>
      <c r="M337" s="343" t="s">
        <v>40</v>
      </c>
      <c r="N337" s="343" t="s">
        <v>40</v>
      </c>
      <c r="O337" s="343" t="s">
        <v>40</v>
      </c>
      <c r="P337" s="343" t="s">
        <v>40</v>
      </c>
      <c r="Q337" s="343" t="s">
        <v>40</v>
      </c>
      <c r="R337" s="343" t="s">
        <v>40</v>
      </c>
      <c r="S337" s="343" t="s">
        <v>40</v>
      </c>
      <c r="T337" s="343" t="s">
        <v>40</v>
      </c>
      <c r="U337" s="344">
        <v>20.943999999999999</v>
      </c>
      <c r="V337" s="344">
        <v>19.762</v>
      </c>
      <c r="W337" s="344">
        <v>16.956</v>
      </c>
      <c r="X337" s="344">
        <v>0</v>
      </c>
    </row>
    <row r="338" spans="1:42" x14ac:dyDescent="0.2">
      <c r="A338" s="221" t="s">
        <v>163</v>
      </c>
      <c r="B338" s="343" t="s">
        <v>40</v>
      </c>
      <c r="C338" s="343" t="s">
        <v>40</v>
      </c>
      <c r="D338" s="343" t="s">
        <v>40</v>
      </c>
      <c r="E338" s="343" t="s">
        <v>40</v>
      </c>
      <c r="F338" s="343" t="s">
        <v>40</v>
      </c>
      <c r="G338" s="343" t="s">
        <v>40</v>
      </c>
      <c r="H338" s="343" t="s">
        <v>40</v>
      </c>
      <c r="I338" s="343" t="s">
        <v>40</v>
      </c>
      <c r="J338" s="343" t="s">
        <v>40</v>
      </c>
      <c r="K338" s="343" t="s">
        <v>40</v>
      </c>
      <c r="L338" s="343" t="s">
        <v>40</v>
      </c>
      <c r="M338" s="343" t="s">
        <v>40</v>
      </c>
      <c r="N338" s="343" t="s">
        <v>40</v>
      </c>
      <c r="O338" s="343" t="s">
        <v>40</v>
      </c>
      <c r="P338" s="343" t="s">
        <v>40</v>
      </c>
      <c r="Q338" s="343" t="s">
        <v>40</v>
      </c>
      <c r="R338" s="343" t="s">
        <v>40</v>
      </c>
      <c r="S338" s="343" t="s">
        <v>40</v>
      </c>
      <c r="T338" s="343" t="s">
        <v>40</v>
      </c>
      <c r="U338" s="344">
        <v>156.851</v>
      </c>
      <c r="V338" s="344">
        <v>154.756</v>
      </c>
      <c r="W338" s="344">
        <v>152.72</v>
      </c>
      <c r="X338" s="344">
        <v>0</v>
      </c>
    </row>
    <row r="339" spans="1:42" x14ac:dyDescent="0.2">
      <c r="F339" s="152"/>
    </row>
    <row r="340" spans="1:42" ht="33.75" x14ac:dyDescent="0.2">
      <c r="A340" s="225" t="s">
        <v>246</v>
      </c>
      <c r="B340" s="218"/>
      <c r="C340" s="113"/>
      <c r="D340" s="113"/>
      <c r="E340" s="113"/>
      <c r="F340" s="113"/>
    </row>
    <row r="341" spans="1:42" ht="22.5" x14ac:dyDescent="0.2">
      <c r="A341" s="225" t="s">
        <v>265</v>
      </c>
      <c r="B341" s="152"/>
      <c r="C341" s="152"/>
      <c r="D341" s="152"/>
      <c r="E341" s="113"/>
      <c r="F341" s="113"/>
    </row>
    <row r="343" spans="1:42" ht="25.5" customHeight="1" x14ac:dyDescent="0.2">
      <c r="A343" s="288" t="s">
        <v>275</v>
      </c>
      <c r="B343" s="212" t="s">
        <v>14</v>
      </c>
      <c r="C343" s="212" t="s">
        <v>15</v>
      </c>
      <c r="D343" s="212" t="s">
        <v>16</v>
      </c>
      <c r="E343" s="212" t="s">
        <v>17</v>
      </c>
      <c r="F343" s="212" t="s">
        <v>18</v>
      </c>
      <c r="G343" s="212" t="s">
        <v>19</v>
      </c>
      <c r="H343" s="212" t="s">
        <v>20</v>
      </c>
      <c r="I343" s="212" t="s">
        <v>21</v>
      </c>
      <c r="J343" s="212" t="s">
        <v>22</v>
      </c>
      <c r="K343" s="212" t="s">
        <v>23</v>
      </c>
      <c r="L343" s="214" t="s">
        <v>24</v>
      </c>
      <c r="M343" s="209" t="s">
        <v>39</v>
      </c>
      <c r="N343" s="209" t="s">
        <v>41</v>
      </c>
      <c r="O343" s="209" t="s">
        <v>43</v>
      </c>
      <c r="P343" s="209" t="s">
        <v>109</v>
      </c>
      <c r="Q343" s="209" t="s">
        <v>112</v>
      </c>
      <c r="R343" s="209" t="s">
        <v>117</v>
      </c>
      <c r="S343" s="209" t="s">
        <v>119</v>
      </c>
      <c r="T343" s="209" t="s">
        <v>134</v>
      </c>
      <c r="U343" s="209" t="s">
        <v>239</v>
      </c>
      <c r="V343" s="209" t="s">
        <v>254</v>
      </c>
      <c r="W343" s="209" t="s">
        <v>258</v>
      </c>
      <c r="X343" s="209" t="s">
        <v>260</v>
      </c>
      <c r="Y343" s="209" t="s">
        <v>274</v>
      </c>
      <c r="Z343" s="209" t="s">
        <v>280</v>
      </c>
      <c r="AA343" s="209" t="s">
        <v>301</v>
      </c>
      <c r="AB343" s="209" t="s">
        <v>304</v>
      </c>
      <c r="AC343" s="209" t="s">
        <v>309</v>
      </c>
      <c r="AD343" s="209" t="s">
        <v>314</v>
      </c>
      <c r="AE343" s="209" t="s">
        <v>336</v>
      </c>
      <c r="AF343" s="211"/>
      <c r="AG343" s="211"/>
      <c r="AH343" s="211"/>
      <c r="AI343" s="211"/>
      <c r="AJ343" s="211"/>
      <c r="AK343" s="211"/>
      <c r="AL343" s="211"/>
      <c r="AM343" s="211"/>
      <c r="AN343" s="211"/>
      <c r="AO343" s="211"/>
      <c r="AP343" s="211"/>
    </row>
    <row r="344" spans="1:42" x14ac:dyDescent="0.2">
      <c r="A344" s="202" t="s">
        <v>183</v>
      </c>
      <c r="B344" s="206"/>
      <c r="C344" s="206"/>
      <c r="D344" s="206"/>
      <c r="E344" s="206"/>
      <c r="F344" s="206"/>
      <c r="G344" s="206"/>
      <c r="H344" s="206"/>
      <c r="I344" s="206"/>
      <c r="J344" s="206"/>
      <c r="K344" s="206"/>
      <c r="L344" s="206"/>
      <c r="M344" s="206"/>
      <c r="N344" s="206"/>
      <c r="O344" s="206"/>
      <c r="P344" s="206"/>
      <c r="Q344" s="206"/>
      <c r="R344" s="206"/>
      <c r="S344" s="206"/>
      <c r="T344" s="206"/>
      <c r="U344" s="206"/>
      <c r="V344" s="206"/>
      <c r="W344" s="206"/>
      <c r="X344" s="206"/>
      <c r="Y344" s="207"/>
      <c r="Z344" s="207"/>
      <c r="AA344" s="207"/>
      <c r="AB344" s="207"/>
      <c r="AC344" s="207"/>
      <c r="AD344" s="207"/>
      <c r="AE344" s="206"/>
      <c r="AF344" s="192"/>
      <c r="AG344" s="192"/>
      <c r="AH344" s="192"/>
      <c r="AI344" s="192"/>
      <c r="AJ344" s="192"/>
      <c r="AK344" s="192"/>
      <c r="AL344" s="192"/>
      <c r="AM344" s="192"/>
      <c r="AN344" s="192"/>
      <c r="AO344" s="192"/>
      <c r="AP344" s="192"/>
    </row>
    <row r="345" spans="1:42" ht="22.5" x14ac:dyDescent="0.2">
      <c r="A345" s="120" t="s">
        <v>333</v>
      </c>
      <c r="B345" s="345" t="s">
        <v>40</v>
      </c>
      <c r="C345" s="345" t="s">
        <v>40</v>
      </c>
      <c r="D345" s="345" t="s">
        <v>40</v>
      </c>
      <c r="E345" s="345" t="s">
        <v>40</v>
      </c>
      <c r="F345" s="345" t="s">
        <v>40</v>
      </c>
      <c r="G345" s="345" t="s">
        <v>40</v>
      </c>
      <c r="H345" s="345" t="s">
        <v>40</v>
      </c>
      <c r="I345" s="345" t="s">
        <v>40</v>
      </c>
      <c r="J345" s="345" t="s">
        <v>40</v>
      </c>
      <c r="K345" s="345" t="s">
        <v>40</v>
      </c>
      <c r="L345" s="345" t="s">
        <v>40</v>
      </c>
      <c r="M345" s="345" t="s">
        <v>40</v>
      </c>
      <c r="N345" s="345" t="s">
        <v>40</v>
      </c>
      <c r="O345" s="345" t="s">
        <v>40</v>
      </c>
      <c r="P345" s="345" t="s">
        <v>40</v>
      </c>
      <c r="Q345" s="345" t="s">
        <v>40</v>
      </c>
      <c r="R345" s="345" t="s">
        <v>40</v>
      </c>
      <c r="S345" s="345" t="s">
        <v>40</v>
      </c>
      <c r="T345" s="345" t="s">
        <v>40</v>
      </c>
      <c r="U345" s="345" t="s">
        <v>40</v>
      </c>
      <c r="V345" s="345" t="s">
        <v>40</v>
      </c>
      <c r="W345" s="345" t="s">
        <v>40</v>
      </c>
      <c r="X345" s="345" t="s">
        <v>40</v>
      </c>
      <c r="Y345" s="327">
        <v>210.249</v>
      </c>
      <c r="Z345" s="327">
        <v>268.16399999999999</v>
      </c>
      <c r="AA345" s="327">
        <v>256.30700000000002</v>
      </c>
      <c r="AB345" s="327">
        <v>265.16699999999997</v>
      </c>
      <c r="AC345" s="327">
        <v>247.124</v>
      </c>
      <c r="AD345" s="327">
        <v>202.34399999999999</v>
      </c>
      <c r="AE345" s="345">
        <v>0</v>
      </c>
      <c r="AF345" s="186"/>
      <c r="AG345" s="186"/>
      <c r="AH345" s="186"/>
      <c r="AI345" s="186"/>
      <c r="AJ345" s="186"/>
      <c r="AK345" s="186"/>
      <c r="AL345" s="186"/>
      <c r="AM345" s="186"/>
      <c r="AN345" s="186"/>
      <c r="AO345" s="186"/>
      <c r="AP345" s="186"/>
    </row>
    <row r="346" spans="1:42" x14ac:dyDescent="0.2">
      <c r="A346" s="112" t="s">
        <v>329</v>
      </c>
      <c r="B346" s="342" t="s">
        <v>40</v>
      </c>
      <c r="C346" s="342" t="s">
        <v>40</v>
      </c>
      <c r="D346" s="342" t="s">
        <v>40</v>
      </c>
      <c r="E346" s="342" t="s">
        <v>40</v>
      </c>
      <c r="F346" s="342" t="s">
        <v>40</v>
      </c>
      <c r="G346" s="342" t="s">
        <v>40</v>
      </c>
      <c r="H346" s="342" t="s">
        <v>40</v>
      </c>
      <c r="I346" s="342" t="s">
        <v>40</v>
      </c>
      <c r="J346" s="342" t="s">
        <v>40</v>
      </c>
      <c r="K346" s="342" t="s">
        <v>40</v>
      </c>
      <c r="L346" s="342" t="s">
        <v>40</v>
      </c>
      <c r="M346" s="342" t="s">
        <v>40</v>
      </c>
      <c r="N346" s="342" t="s">
        <v>40</v>
      </c>
      <c r="O346" s="342" t="s">
        <v>40</v>
      </c>
      <c r="P346" s="342" t="s">
        <v>40</v>
      </c>
      <c r="Q346" s="342" t="s">
        <v>40</v>
      </c>
      <c r="R346" s="342" t="s">
        <v>40</v>
      </c>
      <c r="S346" s="342" t="s">
        <v>40</v>
      </c>
      <c r="T346" s="342" t="s">
        <v>40</v>
      </c>
      <c r="U346" s="342" t="s">
        <v>40</v>
      </c>
      <c r="V346" s="342" t="s">
        <v>40</v>
      </c>
      <c r="W346" s="342" t="s">
        <v>40</v>
      </c>
      <c r="X346" s="342" t="s">
        <v>40</v>
      </c>
      <c r="Y346" s="329">
        <v>2.504</v>
      </c>
      <c r="Z346" s="329">
        <v>1.0999999999999999E-2</v>
      </c>
      <c r="AA346" s="329">
        <v>2.0659999999999998</v>
      </c>
      <c r="AB346" s="329">
        <v>4.0000000000000001E-3</v>
      </c>
      <c r="AC346" s="329">
        <v>5.1999999999999998E-2</v>
      </c>
      <c r="AD346" s="329">
        <v>-2E-3</v>
      </c>
      <c r="AE346" s="342">
        <v>0</v>
      </c>
      <c r="AF346" s="186"/>
      <c r="AG346" s="186"/>
      <c r="AH346" s="186"/>
      <c r="AI346" s="186"/>
      <c r="AJ346" s="186"/>
      <c r="AK346" s="186"/>
      <c r="AL346" s="186"/>
      <c r="AM346" s="186"/>
      <c r="AN346" s="186"/>
      <c r="AO346" s="186"/>
      <c r="AP346" s="186"/>
    </row>
    <row r="347" spans="1:42" x14ac:dyDescent="0.2">
      <c r="A347" s="215" t="s">
        <v>177</v>
      </c>
      <c r="B347" s="342" t="s">
        <v>40</v>
      </c>
      <c r="C347" s="342" t="s">
        <v>40</v>
      </c>
      <c r="D347" s="342" t="s">
        <v>40</v>
      </c>
      <c r="E347" s="342" t="s">
        <v>40</v>
      </c>
      <c r="F347" s="342" t="s">
        <v>40</v>
      </c>
      <c r="G347" s="342" t="s">
        <v>40</v>
      </c>
      <c r="H347" s="342" t="s">
        <v>40</v>
      </c>
      <c r="I347" s="342" t="s">
        <v>40</v>
      </c>
      <c r="J347" s="342" t="s">
        <v>40</v>
      </c>
      <c r="K347" s="342" t="s">
        <v>40</v>
      </c>
      <c r="L347" s="342" t="s">
        <v>40</v>
      </c>
      <c r="M347" s="342" t="s">
        <v>40</v>
      </c>
      <c r="N347" s="342" t="s">
        <v>40</v>
      </c>
      <c r="O347" s="342" t="s">
        <v>40</v>
      </c>
      <c r="P347" s="342" t="s">
        <v>40</v>
      </c>
      <c r="Q347" s="342" t="s">
        <v>40</v>
      </c>
      <c r="R347" s="342" t="s">
        <v>40</v>
      </c>
      <c r="S347" s="342" t="s">
        <v>40</v>
      </c>
      <c r="T347" s="342" t="s">
        <v>40</v>
      </c>
      <c r="U347" s="342" t="s">
        <v>40</v>
      </c>
      <c r="V347" s="342" t="s">
        <v>40</v>
      </c>
      <c r="W347" s="342" t="s">
        <v>40</v>
      </c>
      <c r="X347" s="342" t="s">
        <v>40</v>
      </c>
      <c r="Y347" s="329">
        <v>2.6269999999999998</v>
      </c>
      <c r="Z347" s="329">
        <v>0.11600000000000001</v>
      </c>
      <c r="AA347" s="329">
        <v>2.1760000000000002</v>
      </c>
      <c r="AB347" s="329">
        <v>0.112</v>
      </c>
      <c r="AC347" s="329">
        <v>0.159</v>
      </c>
      <c r="AD347" s="329">
        <v>0.11700000000000001</v>
      </c>
      <c r="AE347" s="342">
        <v>0</v>
      </c>
      <c r="AF347" s="186"/>
      <c r="AG347" s="186"/>
      <c r="AH347" s="186"/>
      <c r="AI347" s="186"/>
      <c r="AJ347" s="186"/>
      <c r="AK347" s="186"/>
      <c r="AL347" s="186"/>
      <c r="AM347" s="186"/>
      <c r="AN347" s="186"/>
      <c r="AO347" s="186"/>
      <c r="AP347" s="186"/>
    </row>
    <row r="348" spans="1:42" x14ac:dyDescent="0.2">
      <c r="A348" s="215" t="s">
        <v>179</v>
      </c>
      <c r="B348" s="342" t="s">
        <v>40</v>
      </c>
      <c r="C348" s="342" t="s">
        <v>40</v>
      </c>
      <c r="D348" s="342" t="s">
        <v>40</v>
      </c>
      <c r="E348" s="342" t="s">
        <v>40</v>
      </c>
      <c r="F348" s="342" t="s">
        <v>40</v>
      </c>
      <c r="G348" s="342" t="s">
        <v>40</v>
      </c>
      <c r="H348" s="342" t="s">
        <v>40</v>
      </c>
      <c r="I348" s="342" t="s">
        <v>40</v>
      </c>
      <c r="J348" s="342" t="s">
        <v>40</v>
      </c>
      <c r="K348" s="342" t="s">
        <v>40</v>
      </c>
      <c r="L348" s="342" t="s">
        <v>40</v>
      </c>
      <c r="M348" s="342" t="s">
        <v>40</v>
      </c>
      <c r="N348" s="342" t="s">
        <v>40</v>
      </c>
      <c r="O348" s="342" t="s">
        <v>40</v>
      </c>
      <c r="P348" s="342" t="s">
        <v>40</v>
      </c>
      <c r="Q348" s="342" t="s">
        <v>40</v>
      </c>
      <c r="R348" s="342" t="s">
        <v>40</v>
      </c>
      <c r="S348" s="342" t="s">
        <v>40</v>
      </c>
      <c r="T348" s="342" t="s">
        <v>40</v>
      </c>
      <c r="U348" s="342" t="s">
        <v>40</v>
      </c>
      <c r="V348" s="342" t="s">
        <v>40</v>
      </c>
      <c r="W348" s="342" t="s">
        <v>40</v>
      </c>
      <c r="X348" s="342" t="s">
        <v>40</v>
      </c>
      <c r="Y348" s="329">
        <v>-0.123</v>
      </c>
      <c r="Z348" s="329">
        <v>-0.105</v>
      </c>
      <c r="AA348" s="329">
        <v>-0.11</v>
      </c>
      <c r="AB348" s="329">
        <v>-0.108</v>
      </c>
      <c r="AC348" s="329">
        <v>-0.107</v>
      </c>
      <c r="AD348" s="329">
        <v>-0.11899999999999999</v>
      </c>
      <c r="AE348" s="342">
        <v>0</v>
      </c>
      <c r="AF348" s="186"/>
      <c r="AG348" s="186"/>
      <c r="AH348" s="186"/>
      <c r="AI348" s="186"/>
      <c r="AJ348" s="186"/>
      <c r="AK348" s="186"/>
      <c r="AL348" s="186"/>
      <c r="AM348" s="186"/>
      <c r="AN348" s="186"/>
      <c r="AO348" s="186"/>
      <c r="AP348" s="186"/>
    </row>
    <row r="349" spans="1:42" x14ac:dyDescent="0.2">
      <c r="A349" s="112" t="s">
        <v>178</v>
      </c>
      <c r="B349" s="342" t="s">
        <v>40</v>
      </c>
      <c r="C349" s="342" t="s">
        <v>40</v>
      </c>
      <c r="D349" s="342" t="s">
        <v>40</v>
      </c>
      <c r="E349" s="342" t="s">
        <v>40</v>
      </c>
      <c r="F349" s="342" t="s">
        <v>40</v>
      </c>
      <c r="G349" s="342" t="s">
        <v>40</v>
      </c>
      <c r="H349" s="342" t="s">
        <v>40</v>
      </c>
      <c r="I349" s="342" t="s">
        <v>40</v>
      </c>
      <c r="J349" s="342" t="s">
        <v>40</v>
      </c>
      <c r="K349" s="342" t="s">
        <v>40</v>
      </c>
      <c r="L349" s="342" t="s">
        <v>40</v>
      </c>
      <c r="M349" s="342" t="s">
        <v>40</v>
      </c>
      <c r="N349" s="342" t="s">
        <v>40</v>
      </c>
      <c r="O349" s="342" t="s">
        <v>40</v>
      </c>
      <c r="P349" s="342" t="s">
        <v>40</v>
      </c>
      <c r="Q349" s="342" t="s">
        <v>40</v>
      </c>
      <c r="R349" s="342" t="s">
        <v>40</v>
      </c>
      <c r="S349" s="342" t="s">
        <v>40</v>
      </c>
      <c r="T349" s="342" t="s">
        <v>40</v>
      </c>
      <c r="U349" s="342" t="s">
        <v>40</v>
      </c>
      <c r="V349" s="342" t="s">
        <v>40</v>
      </c>
      <c r="W349" s="342" t="s">
        <v>40</v>
      </c>
      <c r="X349" s="342" t="s">
        <v>40</v>
      </c>
      <c r="Y349" s="329">
        <v>1125.326</v>
      </c>
      <c r="Z349" s="329">
        <v>1086.184</v>
      </c>
      <c r="AA349" s="329">
        <v>1071.366</v>
      </c>
      <c r="AB349" s="329">
        <v>939.23800000000006</v>
      </c>
      <c r="AC349" s="329">
        <v>878.01099999999997</v>
      </c>
      <c r="AD349" s="329">
        <v>802.47500000000002</v>
      </c>
      <c r="AE349" s="342">
        <v>0</v>
      </c>
      <c r="AF349" s="186"/>
      <c r="AG349" s="186"/>
      <c r="AH349" s="186"/>
      <c r="AI349" s="186"/>
      <c r="AJ349" s="186"/>
      <c r="AK349" s="186"/>
      <c r="AL349" s="186"/>
      <c r="AM349" s="186"/>
      <c r="AN349" s="186"/>
      <c r="AO349" s="186"/>
      <c r="AP349" s="186"/>
    </row>
    <row r="350" spans="1:42" x14ac:dyDescent="0.2">
      <c r="A350" s="215" t="s">
        <v>177</v>
      </c>
      <c r="B350" s="342" t="s">
        <v>40</v>
      </c>
      <c r="C350" s="342" t="s">
        <v>40</v>
      </c>
      <c r="D350" s="342" t="s">
        <v>40</v>
      </c>
      <c r="E350" s="342" t="s">
        <v>40</v>
      </c>
      <c r="F350" s="342" t="s">
        <v>40</v>
      </c>
      <c r="G350" s="342" t="s">
        <v>40</v>
      </c>
      <c r="H350" s="342" t="s">
        <v>40</v>
      </c>
      <c r="I350" s="342" t="s">
        <v>40</v>
      </c>
      <c r="J350" s="342" t="s">
        <v>40</v>
      </c>
      <c r="K350" s="342" t="s">
        <v>40</v>
      </c>
      <c r="L350" s="342" t="s">
        <v>40</v>
      </c>
      <c r="M350" s="342" t="s">
        <v>40</v>
      </c>
      <c r="N350" s="342" t="s">
        <v>40</v>
      </c>
      <c r="O350" s="342" t="s">
        <v>40</v>
      </c>
      <c r="P350" s="342" t="s">
        <v>40</v>
      </c>
      <c r="Q350" s="342" t="s">
        <v>40</v>
      </c>
      <c r="R350" s="342" t="s">
        <v>40</v>
      </c>
      <c r="S350" s="342" t="s">
        <v>40</v>
      </c>
      <c r="T350" s="342" t="s">
        <v>40</v>
      </c>
      <c r="U350" s="342" t="s">
        <v>40</v>
      </c>
      <c r="V350" s="342" t="s">
        <v>40</v>
      </c>
      <c r="W350" s="342" t="s">
        <v>40</v>
      </c>
      <c r="X350" s="342" t="s">
        <v>40</v>
      </c>
      <c r="Y350" s="329">
        <v>1134.0709999999999</v>
      </c>
      <c r="Z350" s="329">
        <v>1094.182</v>
      </c>
      <c r="AA350" s="329">
        <v>1078.9839999999999</v>
      </c>
      <c r="AB350" s="329">
        <v>955.03499999999997</v>
      </c>
      <c r="AC350" s="329">
        <v>893.36199999999997</v>
      </c>
      <c r="AD350" s="329">
        <v>817.15800000000002</v>
      </c>
      <c r="AE350" s="342">
        <v>0</v>
      </c>
      <c r="AF350" s="186"/>
      <c r="AG350" s="186"/>
      <c r="AH350" s="186"/>
      <c r="AI350" s="186"/>
      <c r="AJ350" s="186"/>
      <c r="AK350" s="186"/>
      <c r="AL350" s="186"/>
      <c r="AM350" s="186"/>
      <c r="AN350" s="186"/>
      <c r="AO350" s="186"/>
      <c r="AP350" s="186"/>
    </row>
    <row r="351" spans="1:42" x14ac:dyDescent="0.2">
      <c r="A351" s="216" t="s">
        <v>172</v>
      </c>
      <c r="B351" s="342" t="s">
        <v>40</v>
      </c>
      <c r="C351" s="342" t="s">
        <v>40</v>
      </c>
      <c r="D351" s="342" t="s">
        <v>40</v>
      </c>
      <c r="E351" s="342" t="s">
        <v>40</v>
      </c>
      <c r="F351" s="342" t="s">
        <v>40</v>
      </c>
      <c r="G351" s="342" t="s">
        <v>40</v>
      </c>
      <c r="H351" s="342" t="s">
        <v>40</v>
      </c>
      <c r="I351" s="342" t="s">
        <v>40</v>
      </c>
      <c r="J351" s="342" t="s">
        <v>40</v>
      </c>
      <c r="K351" s="342" t="s">
        <v>40</v>
      </c>
      <c r="L351" s="342" t="s">
        <v>40</v>
      </c>
      <c r="M351" s="342" t="s">
        <v>40</v>
      </c>
      <c r="N351" s="342" t="s">
        <v>40</v>
      </c>
      <c r="O351" s="342" t="s">
        <v>40</v>
      </c>
      <c r="P351" s="342" t="s">
        <v>40</v>
      </c>
      <c r="Q351" s="342" t="s">
        <v>40</v>
      </c>
      <c r="R351" s="342" t="s">
        <v>40</v>
      </c>
      <c r="S351" s="342" t="s">
        <v>40</v>
      </c>
      <c r="T351" s="342" t="s">
        <v>40</v>
      </c>
      <c r="U351" s="342" t="s">
        <v>40</v>
      </c>
      <c r="V351" s="342" t="s">
        <v>40</v>
      </c>
      <c r="W351" s="342" t="s">
        <v>40</v>
      </c>
      <c r="X351" s="342" t="s">
        <v>40</v>
      </c>
      <c r="Y351" s="329">
        <v>685.03200000000004</v>
      </c>
      <c r="Z351" s="329">
        <v>668.00300000000004</v>
      </c>
      <c r="AA351" s="329">
        <v>669.95399999999995</v>
      </c>
      <c r="AB351" s="329">
        <v>590.61699999999996</v>
      </c>
      <c r="AC351" s="329">
        <v>547.83100000000002</v>
      </c>
      <c r="AD351" s="329">
        <v>487.65800000000002</v>
      </c>
      <c r="AE351" s="342">
        <v>0</v>
      </c>
      <c r="AF351" s="186"/>
      <c r="AG351" s="186"/>
      <c r="AH351" s="186"/>
      <c r="AI351" s="186"/>
      <c r="AJ351" s="186"/>
      <c r="AK351" s="186"/>
      <c r="AL351" s="186"/>
      <c r="AM351" s="186"/>
      <c r="AN351" s="186"/>
      <c r="AO351" s="186"/>
      <c r="AP351" s="186"/>
    </row>
    <row r="352" spans="1:42" x14ac:dyDescent="0.2">
      <c r="A352" s="216" t="s">
        <v>170</v>
      </c>
      <c r="B352" s="342" t="s">
        <v>40</v>
      </c>
      <c r="C352" s="342" t="s">
        <v>40</v>
      </c>
      <c r="D352" s="342" t="s">
        <v>40</v>
      </c>
      <c r="E352" s="342" t="s">
        <v>40</v>
      </c>
      <c r="F352" s="342" t="s">
        <v>40</v>
      </c>
      <c r="G352" s="342" t="s">
        <v>40</v>
      </c>
      <c r="H352" s="342" t="s">
        <v>40</v>
      </c>
      <c r="I352" s="342" t="s">
        <v>40</v>
      </c>
      <c r="J352" s="342" t="s">
        <v>40</v>
      </c>
      <c r="K352" s="342" t="s">
        <v>40</v>
      </c>
      <c r="L352" s="342" t="s">
        <v>40</v>
      </c>
      <c r="M352" s="342" t="s">
        <v>40</v>
      </c>
      <c r="N352" s="342" t="s">
        <v>40</v>
      </c>
      <c r="O352" s="342" t="s">
        <v>40</v>
      </c>
      <c r="P352" s="342" t="s">
        <v>40</v>
      </c>
      <c r="Q352" s="342" t="s">
        <v>40</v>
      </c>
      <c r="R352" s="342" t="s">
        <v>40</v>
      </c>
      <c r="S352" s="342" t="s">
        <v>40</v>
      </c>
      <c r="T352" s="342" t="s">
        <v>40</v>
      </c>
      <c r="U352" s="342" t="s">
        <v>40</v>
      </c>
      <c r="V352" s="342" t="s">
        <v>40</v>
      </c>
      <c r="W352" s="342" t="s">
        <v>40</v>
      </c>
      <c r="X352" s="342" t="s">
        <v>40</v>
      </c>
      <c r="Y352" s="329">
        <v>411.04899999999998</v>
      </c>
      <c r="Z352" s="329">
        <v>391.83499999999998</v>
      </c>
      <c r="AA352" s="329">
        <v>378.29300000000001</v>
      </c>
      <c r="AB352" s="329">
        <v>363.62799999999999</v>
      </c>
      <c r="AC352" s="329">
        <v>344.78199999999998</v>
      </c>
      <c r="AD352" s="329">
        <v>328.73700000000002</v>
      </c>
      <c r="AE352" s="342">
        <v>0</v>
      </c>
      <c r="AF352" s="186"/>
      <c r="AG352" s="186"/>
      <c r="AH352" s="186"/>
      <c r="AI352" s="186"/>
      <c r="AJ352" s="186"/>
      <c r="AK352" s="186"/>
      <c r="AL352" s="186"/>
      <c r="AM352" s="186"/>
      <c r="AN352" s="186"/>
      <c r="AO352" s="186"/>
      <c r="AP352" s="186"/>
    </row>
    <row r="353" spans="1:42" x14ac:dyDescent="0.2">
      <c r="A353" s="216" t="s">
        <v>171</v>
      </c>
      <c r="B353" s="342" t="s">
        <v>40</v>
      </c>
      <c r="C353" s="342" t="s">
        <v>40</v>
      </c>
      <c r="D353" s="342" t="s">
        <v>40</v>
      </c>
      <c r="E353" s="342" t="s">
        <v>40</v>
      </c>
      <c r="F353" s="342" t="s">
        <v>40</v>
      </c>
      <c r="G353" s="342" t="s">
        <v>40</v>
      </c>
      <c r="H353" s="342" t="s">
        <v>40</v>
      </c>
      <c r="I353" s="342" t="s">
        <v>40</v>
      </c>
      <c r="J353" s="342" t="s">
        <v>40</v>
      </c>
      <c r="K353" s="342" t="s">
        <v>40</v>
      </c>
      <c r="L353" s="342" t="s">
        <v>40</v>
      </c>
      <c r="M353" s="342" t="s">
        <v>40</v>
      </c>
      <c r="N353" s="342" t="s">
        <v>40</v>
      </c>
      <c r="O353" s="342" t="s">
        <v>40</v>
      </c>
      <c r="P353" s="342" t="s">
        <v>40</v>
      </c>
      <c r="Q353" s="342" t="s">
        <v>40</v>
      </c>
      <c r="R353" s="342" t="s">
        <v>40</v>
      </c>
      <c r="S353" s="342" t="s">
        <v>40</v>
      </c>
      <c r="T353" s="342" t="s">
        <v>40</v>
      </c>
      <c r="U353" s="342" t="s">
        <v>40</v>
      </c>
      <c r="V353" s="342" t="s">
        <v>40</v>
      </c>
      <c r="W353" s="342" t="s">
        <v>40</v>
      </c>
      <c r="X353" s="342" t="s">
        <v>40</v>
      </c>
      <c r="Y353" s="329">
        <v>37.99</v>
      </c>
      <c r="Z353" s="329">
        <v>34.344000000000001</v>
      </c>
      <c r="AA353" s="329">
        <v>30.736999999999998</v>
      </c>
      <c r="AB353" s="329">
        <v>0.79</v>
      </c>
      <c r="AC353" s="329">
        <v>0.749</v>
      </c>
      <c r="AD353" s="329">
        <v>0.76300000000000001</v>
      </c>
      <c r="AE353" s="342">
        <v>0</v>
      </c>
      <c r="AF353" s="186"/>
      <c r="AG353" s="186"/>
      <c r="AH353" s="186"/>
      <c r="AI353" s="186"/>
      <c r="AJ353" s="186"/>
      <c r="AK353" s="186"/>
      <c r="AL353" s="186"/>
      <c r="AM353" s="186"/>
      <c r="AN353" s="186"/>
      <c r="AO353" s="186"/>
      <c r="AP353" s="186"/>
    </row>
    <row r="354" spans="1:42" x14ac:dyDescent="0.2">
      <c r="A354" s="215" t="s">
        <v>230</v>
      </c>
      <c r="B354" s="342" t="s">
        <v>40</v>
      </c>
      <c r="C354" s="342" t="s">
        <v>40</v>
      </c>
      <c r="D354" s="342" t="s">
        <v>40</v>
      </c>
      <c r="E354" s="342" t="s">
        <v>40</v>
      </c>
      <c r="F354" s="342" t="s">
        <v>40</v>
      </c>
      <c r="G354" s="342" t="s">
        <v>40</v>
      </c>
      <c r="H354" s="342" t="s">
        <v>40</v>
      </c>
      <c r="I354" s="342" t="s">
        <v>40</v>
      </c>
      <c r="J354" s="342" t="s">
        <v>40</v>
      </c>
      <c r="K354" s="342" t="s">
        <v>40</v>
      </c>
      <c r="L354" s="342" t="s">
        <v>40</v>
      </c>
      <c r="M354" s="342" t="s">
        <v>40</v>
      </c>
      <c r="N354" s="342" t="s">
        <v>40</v>
      </c>
      <c r="O354" s="342" t="s">
        <v>40</v>
      </c>
      <c r="P354" s="342" t="s">
        <v>40</v>
      </c>
      <c r="Q354" s="342" t="s">
        <v>40</v>
      </c>
      <c r="R354" s="342" t="s">
        <v>40</v>
      </c>
      <c r="S354" s="342" t="s">
        <v>40</v>
      </c>
      <c r="T354" s="342" t="s">
        <v>40</v>
      </c>
      <c r="U354" s="342" t="s">
        <v>40</v>
      </c>
      <c r="V354" s="342" t="s">
        <v>40</v>
      </c>
      <c r="W354" s="342" t="s">
        <v>40</v>
      </c>
      <c r="X354" s="342" t="s">
        <v>40</v>
      </c>
      <c r="Y354" s="329">
        <v>-8.7449999999999992</v>
      </c>
      <c r="Z354" s="329">
        <v>-7.9980000000000002</v>
      </c>
      <c r="AA354" s="329">
        <v>-7.6180000000000003</v>
      </c>
      <c r="AB354" s="329">
        <v>-15.797000000000001</v>
      </c>
      <c r="AC354" s="329">
        <v>-15.351000000000001</v>
      </c>
      <c r="AD354" s="329">
        <v>-14.683</v>
      </c>
      <c r="AE354" s="342">
        <v>0</v>
      </c>
      <c r="AF354" s="186"/>
      <c r="AG354" s="186"/>
      <c r="AH354" s="186"/>
      <c r="AI354" s="186"/>
      <c r="AJ354" s="186"/>
      <c r="AK354" s="186"/>
      <c r="AL354" s="186"/>
      <c r="AM354" s="186"/>
      <c r="AN354" s="186"/>
      <c r="AO354" s="186"/>
      <c r="AP354" s="186"/>
    </row>
    <row r="355" spans="1:42" x14ac:dyDescent="0.2">
      <c r="A355" s="264" t="s">
        <v>182</v>
      </c>
      <c r="B355" s="342" t="s">
        <v>40</v>
      </c>
      <c r="C355" s="342" t="s">
        <v>40</v>
      </c>
      <c r="D355" s="342" t="s">
        <v>40</v>
      </c>
      <c r="E355" s="342" t="s">
        <v>40</v>
      </c>
      <c r="F355" s="342" t="s">
        <v>40</v>
      </c>
      <c r="G355" s="342" t="s">
        <v>40</v>
      </c>
      <c r="H355" s="342" t="s">
        <v>40</v>
      </c>
      <c r="I355" s="342" t="s">
        <v>40</v>
      </c>
      <c r="J355" s="342" t="s">
        <v>40</v>
      </c>
      <c r="K355" s="342" t="s">
        <v>40</v>
      </c>
      <c r="L355" s="342" t="s">
        <v>40</v>
      </c>
      <c r="M355" s="342" t="s">
        <v>40</v>
      </c>
      <c r="N355" s="342" t="s">
        <v>40</v>
      </c>
      <c r="O355" s="342" t="s">
        <v>40</v>
      </c>
      <c r="P355" s="342" t="s">
        <v>40</v>
      </c>
      <c r="Q355" s="342" t="s">
        <v>40</v>
      </c>
      <c r="R355" s="342" t="s">
        <v>40</v>
      </c>
      <c r="S355" s="342" t="s">
        <v>40</v>
      </c>
      <c r="T355" s="342" t="s">
        <v>40</v>
      </c>
      <c r="U355" s="342" t="s">
        <v>40</v>
      </c>
      <c r="V355" s="342" t="s">
        <v>40</v>
      </c>
      <c r="W355" s="342" t="s">
        <v>40</v>
      </c>
      <c r="X355" s="342" t="s">
        <v>40</v>
      </c>
      <c r="Y355" s="328">
        <v>68.872</v>
      </c>
      <c r="Z355" s="328">
        <v>69.180999999999997</v>
      </c>
      <c r="AA355" s="328">
        <v>69.52</v>
      </c>
      <c r="AB355" s="328">
        <v>68.448999999999998</v>
      </c>
      <c r="AC355" s="328">
        <v>68.138000000000005</v>
      </c>
      <c r="AD355" s="328">
        <v>68.037000000000006</v>
      </c>
      <c r="AE355" s="342">
        <v>0</v>
      </c>
      <c r="AF355" s="186"/>
      <c r="AG355" s="186"/>
      <c r="AH355" s="186"/>
      <c r="AI355" s="186"/>
      <c r="AJ355" s="186"/>
      <c r="AK355" s="186"/>
      <c r="AL355" s="186"/>
      <c r="AM355" s="186"/>
      <c r="AN355" s="186"/>
      <c r="AO355" s="186"/>
      <c r="AP355" s="186"/>
    </row>
    <row r="356" spans="1:42" x14ac:dyDescent="0.2">
      <c r="A356" s="215" t="s">
        <v>181</v>
      </c>
      <c r="B356" s="342" t="s">
        <v>40</v>
      </c>
      <c r="C356" s="342" t="s">
        <v>40</v>
      </c>
      <c r="D356" s="342" t="s">
        <v>40</v>
      </c>
      <c r="E356" s="342" t="s">
        <v>40</v>
      </c>
      <c r="F356" s="342" t="s">
        <v>40</v>
      </c>
      <c r="G356" s="342" t="s">
        <v>40</v>
      </c>
      <c r="H356" s="342" t="s">
        <v>40</v>
      </c>
      <c r="I356" s="342" t="s">
        <v>40</v>
      </c>
      <c r="J356" s="342" t="s">
        <v>40</v>
      </c>
      <c r="K356" s="342" t="s">
        <v>40</v>
      </c>
      <c r="L356" s="342" t="s">
        <v>40</v>
      </c>
      <c r="M356" s="342" t="s">
        <v>40</v>
      </c>
      <c r="N356" s="342" t="s">
        <v>40</v>
      </c>
      <c r="O356" s="342" t="s">
        <v>40</v>
      </c>
      <c r="P356" s="342" t="s">
        <v>40</v>
      </c>
      <c r="Q356" s="342" t="s">
        <v>40</v>
      </c>
      <c r="R356" s="342" t="s">
        <v>40</v>
      </c>
      <c r="S356" s="342" t="s">
        <v>40</v>
      </c>
      <c r="T356" s="342" t="s">
        <v>40</v>
      </c>
      <c r="U356" s="342" t="s">
        <v>40</v>
      </c>
      <c r="V356" s="342" t="s">
        <v>40</v>
      </c>
      <c r="W356" s="342" t="s">
        <v>40</v>
      </c>
      <c r="X356" s="342" t="s">
        <v>40</v>
      </c>
      <c r="Y356" s="329">
        <v>2.806</v>
      </c>
      <c r="Z356" s="329">
        <v>4.2409999999999997</v>
      </c>
      <c r="AA356" s="329">
        <v>6.3869999999999996</v>
      </c>
      <c r="AB356" s="329">
        <v>6.3609999999999998</v>
      </c>
      <c r="AC356" s="329">
        <v>5.8680000000000003</v>
      </c>
      <c r="AD356" s="329">
        <v>5.6769999999999996</v>
      </c>
      <c r="AE356" s="342">
        <v>0</v>
      </c>
      <c r="AF356" s="186"/>
      <c r="AG356" s="186"/>
      <c r="AH356" s="186"/>
      <c r="AI356" s="186"/>
      <c r="AJ356" s="186"/>
      <c r="AK356" s="186"/>
      <c r="AL356" s="186"/>
      <c r="AM356" s="186"/>
      <c r="AN356" s="186"/>
      <c r="AO356" s="186"/>
      <c r="AP356" s="186"/>
    </row>
    <row r="357" spans="1:42" x14ac:dyDescent="0.2">
      <c r="A357" s="215" t="s">
        <v>180</v>
      </c>
      <c r="B357" s="342" t="s">
        <v>40</v>
      </c>
      <c r="C357" s="342" t="s">
        <v>40</v>
      </c>
      <c r="D357" s="342" t="s">
        <v>40</v>
      </c>
      <c r="E357" s="342" t="s">
        <v>40</v>
      </c>
      <c r="F357" s="342" t="s">
        <v>40</v>
      </c>
      <c r="G357" s="342" t="s">
        <v>40</v>
      </c>
      <c r="H357" s="342" t="s">
        <v>40</v>
      </c>
      <c r="I357" s="342" t="s">
        <v>40</v>
      </c>
      <c r="J357" s="342" t="s">
        <v>40</v>
      </c>
      <c r="K357" s="342" t="s">
        <v>40</v>
      </c>
      <c r="L357" s="342" t="s">
        <v>40</v>
      </c>
      <c r="M357" s="342" t="s">
        <v>40</v>
      </c>
      <c r="N357" s="342" t="s">
        <v>40</v>
      </c>
      <c r="O357" s="342" t="s">
        <v>40</v>
      </c>
      <c r="P357" s="342" t="s">
        <v>40</v>
      </c>
      <c r="Q357" s="342" t="s">
        <v>40</v>
      </c>
      <c r="R357" s="342" t="s">
        <v>40</v>
      </c>
      <c r="S357" s="342" t="s">
        <v>40</v>
      </c>
      <c r="T357" s="342" t="s">
        <v>40</v>
      </c>
      <c r="U357" s="342" t="s">
        <v>40</v>
      </c>
      <c r="V357" s="342" t="s">
        <v>40</v>
      </c>
      <c r="W357" s="342" t="s">
        <v>40</v>
      </c>
      <c r="X357" s="342" t="s">
        <v>40</v>
      </c>
      <c r="Y357" s="329">
        <v>66.066000000000003</v>
      </c>
      <c r="Z357" s="329">
        <v>64.94</v>
      </c>
      <c r="AA357" s="329">
        <v>63.133000000000003</v>
      </c>
      <c r="AB357" s="329">
        <v>62.088000000000001</v>
      </c>
      <c r="AC357" s="329">
        <v>62.27</v>
      </c>
      <c r="AD357" s="329">
        <v>62.36</v>
      </c>
      <c r="AE357" s="342">
        <v>0</v>
      </c>
      <c r="AF357" s="186"/>
      <c r="AG357" s="186"/>
      <c r="AH357" s="186"/>
      <c r="AI357" s="186"/>
      <c r="AJ357" s="186"/>
      <c r="AK357" s="186"/>
      <c r="AL357" s="186"/>
      <c r="AM357" s="186"/>
      <c r="AN357" s="186"/>
      <c r="AO357" s="186"/>
      <c r="AP357" s="186"/>
    </row>
    <row r="358" spans="1:42" x14ac:dyDescent="0.2">
      <c r="A358" s="264" t="s">
        <v>351</v>
      </c>
      <c r="B358" s="342" t="s">
        <v>40</v>
      </c>
      <c r="C358" s="342" t="s">
        <v>40</v>
      </c>
      <c r="D358" s="342" t="s">
        <v>40</v>
      </c>
      <c r="E358" s="342" t="s">
        <v>40</v>
      </c>
      <c r="F358" s="342" t="s">
        <v>40</v>
      </c>
      <c r="G358" s="342" t="s">
        <v>40</v>
      </c>
      <c r="H358" s="342" t="s">
        <v>40</v>
      </c>
      <c r="I358" s="342" t="s">
        <v>40</v>
      </c>
      <c r="J358" s="342" t="s">
        <v>40</v>
      </c>
      <c r="K358" s="342" t="s">
        <v>40</v>
      </c>
      <c r="L358" s="342" t="s">
        <v>40</v>
      </c>
      <c r="M358" s="342" t="s">
        <v>40</v>
      </c>
      <c r="N358" s="342" t="s">
        <v>40</v>
      </c>
      <c r="O358" s="342" t="s">
        <v>40</v>
      </c>
      <c r="P358" s="342" t="s">
        <v>40</v>
      </c>
      <c r="Q358" s="342" t="s">
        <v>40</v>
      </c>
      <c r="R358" s="342" t="s">
        <v>40</v>
      </c>
      <c r="S358" s="342" t="s">
        <v>40</v>
      </c>
      <c r="T358" s="342" t="s">
        <v>40</v>
      </c>
      <c r="U358" s="342" t="s">
        <v>40</v>
      </c>
      <c r="V358" s="342" t="s">
        <v>40</v>
      </c>
      <c r="W358" s="342" t="s">
        <v>40</v>
      </c>
      <c r="X358" s="342" t="s">
        <v>40</v>
      </c>
      <c r="Y358" s="329">
        <v>0.30299999999999999</v>
      </c>
      <c r="Z358" s="329">
        <v>0.30299999999999999</v>
      </c>
      <c r="AA358" s="329">
        <v>0.30299999999999999</v>
      </c>
      <c r="AB358" s="329">
        <v>0.13400000000000001</v>
      </c>
      <c r="AC358" s="329">
        <v>0.13400000000000001</v>
      </c>
      <c r="AD358" s="329">
        <v>0.13400000000000001</v>
      </c>
      <c r="AE358" s="342">
        <v>0</v>
      </c>
      <c r="AF358" s="186"/>
      <c r="AG358" s="186"/>
      <c r="AH358" s="186"/>
      <c r="AI358" s="186"/>
      <c r="AJ358" s="186"/>
      <c r="AK358" s="186"/>
      <c r="AL358" s="186"/>
      <c r="AM358" s="186"/>
      <c r="AN358" s="186"/>
      <c r="AO358" s="186"/>
      <c r="AP358" s="186"/>
    </row>
    <row r="359" spans="1:42" x14ac:dyDescent="0.2">
      <c r="A359" s="144" t="s">
        <v>331</v>
      </c>
      <c r="B359" s="342" t="s">
        <v>40</v>
      </c>
      <c r="C359" s="342" t="s">
        <v>40</v>
      </c>
      <c r="D359" s="342" t="s">
        <v>40</v>
      </c>
      <c r="E359" s="342" t="s">
        <v>40</v>
      </c>
      <c r="F359" s="342" t="s">
        <v>40</v>
      </c>
      <c r="G359" s="342" t="s">
        <v>40</v>
      </c>
      <c r="H359" s="342" t="s">
        <v>40</v>
      </c>
      <c r="I359" s="342" t="s">
        <v>40</v>
      </c>
      <c r="J359" s="342" t="s">
        <v>40</v>
      </c>
      <c r="K359" s="342" t="s">
        <v>40</v>
      </c>
      <c r="L359" s="342" t="s">
        <v>40</v>
      </c>
      <c r="M359" s="342" t="s">
        <v>40</v>
      </c>
      <c r="N359" s="342" t="s">
        <v>40</v>
      </c>
      <c r="O359" s="342" t="s">
        <v>40</v>
      </c>
      <c r="P359" s="342" t="s">
        <v>40</v>
      </c>
      <c r="Q359" s="342" t="s">
        <v>40</v>
      </c>
      <c r="R359" s="342" t="s">
        <v>40</v>
      </c>
      <c r="S359" s="342" t="s">
        <v>40</v>
      </c>
      <c r="T359" s="342" t="s">
        <v>40</v>
      </c>
      <c r="U359" s="342" t="s">
        <v>40</v>
      </c>
      <c r="V359" s="342" t="s">
        <v>40</v>
      </c>
      <c r="W359" s="342" t="s">
        <v>40</v>
      </c>
      <c r="X359" s="342" t="s">
        <v>40</v>
      </c>
      <c r="Y359" s="328">
        <v>10.78</v>
      </c>
      <c r="Z359" s="328">
        <v>10.38</v>
      </c>
      <c r="AA359" s="328">
        <v>9.3390000000000004</v>
      </c>
      <c r="AB359" s="328">
        <v>7.883</v>
      </c>
      <c r="AC359" s="328">
        <v>7.5839999999999996</v>
      </c>
      <c r="AD359" s="328">
        <v>7.2709999999999999</v>
      </c>
      <c r="AE359" s="342">
        <v>0</v>
      </c>
      <c r="AF359" s="186"/>
      <c r="AG359" s="186"/>
      <c r="AH359" s="186"/>
      <c r="AI359" s="186"/>
      <c r="AJ359" s="186"/>
      <c r="AK359" s="186"/>
      <c r="AL359" s="186"/>
      <c r="AM359" s="186"/>
      <c r="AN359" s="186"/>
      <c r="AO359" s="186"/>
      <c r="AP359" s="186"/>
    </row>
    <row r="360" spans="1:42" x14ac:dyDescent="0.2">
      <c r="A360" s="217" t="s">
        <v>229</v>
      </c>
      <c r="B360" s="342" t="s">
        <v>40</v>
      </c>
      <c r="C360" s="342" t="s">
        <v>40</v>
      </c>
      <c r="D360" s="342" t="s">
        <v>40</v>
      </c>
      <c r="E360" s="342" t="s">
        <v>40</v>
      </c>
      <c r="F360" s="342" t="s">
        <v>40</v>
      </c>
      <c r="G360" s="342" t="s">
        <v>40</v>
      </c>
      <c r="H360" s="342" t="s">
        <v>40</v>
      </c>
      <c r="I360" s="342" t="s">
        <v>40</v>
      </c>
      <c r="J360" s="342" t="s">
        <v>40</v>
      </c>
      <c r="K360" s="342" t="s">
        <v>40</v>
      </c>
      <c r="L360" s="342" t="s">
        <v>40</v>
      </c>
      <c r="M360" s="342" t="s">
        <v>40</v>
      </c>
      <c r="N360" s="342" t="s">
        <v>40</v>
      </c>
      <c r="O360" s="342" t="s">
        <v>40</v>
      </c>
      <c r="P360" s="342" t="s">
        <v>40</v>
      </c>
      <c r="Q360" s="342" t="s">
        <v>40</v>
      </c>
      <c r="R360" s="342" t="s">
        <v>40</v>
      </c>
      <c r="S360" s="342" t="s">
        <v>40</v>
      </c>
      <c r="T360" s="342" t="s">
        <v>40</v>
      </c>
      <c r="U360" s="342" t="s">
        <v>40</v>
      </c>
      <c r="V360" s="342" t="s">
        <v>40</v>
      </c>
      <c r="W360" s="342" t="s">
        <v>40</v>
      </c>
      <c r="X360" s="342" t="s">
        <v>40</v>
      </c>
      <c r="Y360" s="328">
        <v>0.45900000000000002</v>
      </c>
      <c r="Z360" s="328">
        <v>0.45900000000000002</v>
      </c>
      <c r="AA360" s="328">
        <v>0.97699999999999998</v>
      </c>
      <c r="AB360" s="328">
        <v>1.0389999999999999</v>
      </c>
      <c r="AC360" s="328">
        <v>1.0389999999999999</v>
      </c>
      <c r="AD360" s="328">
        <v>1.0389999999999999</v>
      </c>
      <c r="AE360" s="342">
        <v>0</v>
      </c>
      <c r="AF360" s="186"/>
      <c r="AG360" s="186"/>
      <c r="AH360" s="186"/>
      <c r="AI360" s="186"/>
      <c r="AJ360" s="186"/>
      <c r="AK360" s="186"/>
      <c r="AL360" s="186"/>
      <c r="AM360" s="186"/>
      <c r="AN360" s="186"/>
      <c r="AO360" s="186"/>
      <c r="AP360" s="186"/>
    </row>
    <row r="361" spans="1:42" x14ac:dyDescent="0.2">
      <c r="A361" s="112" t="s">
        <v>353</v>
      </c>
      <c r="B361" s="342" t="s">
        <v>40</v>
      </c>
      <c r="C361" s="342" t="s">
        <v>40</v>
      </c>
      <c r="D361" s="342" t="s">
        <v>40</v>
      </c>
      <c r="E361" s="342" t="s">
        <v>40</v>
      </c>
      <c r="F361" s="342" t="s">
        <v>40</v>
      </c>
      <c r="G361" s="342" t="s">
        <v>40</v>
      </c>
      <c r="H361" s="342" t="s">
        <v>40</v>
      </c>
      <c r="I361" s="342" t="s">
        <v>40</v>
      </c>
      <c r="J361" s="342" t="s">
        <v>40</v>
      </c>
      <c r="K361" s="342" t="s">
        <v>40</v>
      </c>
      <c r="L361" s="342" t="s">
        <v>40</v>
      </c>
      <c r="M361" s="342" t="s">
        <v>40</v>
      </c>
      <c r="N361" s="342" t="s">
        <v>40</v>
      </c>
      <c r="O361" s="342" t="s">
        <v>40</v>
      </c>
      <c r="P361" s="342" t="s">
        <v>40</v>
      </c>
      <c r="Q361" s="342" t="s">
        <v>40</v>
      </c>
      <c r="R361" s="342" t="s">
        <v>40</v>
      </c>
      <c r="S361" s="342" t="s">
        <v>40</v>
      </c>
      <c r="T361" s="342" t="s">
        <v>40</v>
      </c>
      <c r="U361" s="342" t="s">
        <v>40</v>
      </c>
      <c r="V361" s="342" t="s">
        <v>40</v>
      </c>
      <c r="W361" s="342" t="s">
        <v>40</v>
      </c>
      <c r="X361" s="342" t="s">
        <v>40</v>
      </c>
      <c r="Y361" s="329">
        <v>1.3879999999999999</v>
      </c>
      <c r="Z361" s="329">
        <v>1.3129999999999999</v>
      </c>
      <c r="AA361" s="329">
        <v>1.8620000000000001</v>
      </c>
      <c r="AB361" s="329">
        <v>1.468</v>
      </c>
      <c r="AC361" s="329">
        <v>1.3080000000000001</v>
      </c>
      <c r="AD361" s="329">
        <v>1.159</v>
      </c>
      <c r="AE361" s="342">
        <v>0</v>
      </c>
      <c r="AF361" s="186"/>
      <c r="AG361" s="186"/>
      <c r="AH361" s="186"/>
      <c r="AI361" s="186"/>
      <c r="AJ361" s="186"/>
      <c r="AK361" s="186"/>
      <c r="AL361" s="186"/>
      <c r="AM361" s="186"/>
      <c r="AN361" s="186"/>
      <c r="AO361" s="186"/>
      <c r="AP361" s="186"/>
    </row>
    <row r="362" spans="1:42" x14ac:dyDescent="0.2">
      <c r="A362" s="144" t="s">
        <v>175</v>
      </c>
      <c r="B362" s="342" t="s">
        <v>40</v>
      </c>
      <c r="C362" s="342" t="s">
        <v>40</v>
      </c>
      <c r="D362" s="342" t="s">
        <v>40</v>
      </c>
      <c r="E362" s="342" t="s">
        <v>40</v>
      </c>
      <c r="F362" s="342" t="s">
        <v>40</v>
      </c>
      <c r="G362" s="342" t="s">
        <v>40</v>
      </c>
      <c r="H362" s="342" t="s">
        <v>40</v>
      </c>
      <c r="I362" s="342" t="s">
        <v>40</v>
      </c>
      <c r="J362" s="342" t="s">
        <v>40</v>
      </c>
      <c r="K362" s="342" t="s">
        <v>40</v>
      </c>
      <c r="L362" s="342" t="s">
        <v>40</v>
      </c>
      <c r="M362" s="342" t="s">
        <v>40</v>
      </c>
      <c r="N362" s="342" t="s">
        <v>40</v>
      </c>
      <c r="O362" s="342" t="s">
        <v>40</v>
      </c>
      <c r="P362" s="342" t="s">
        <v>40</v>
      </c>
      <c r="Q362" s="342" t="s">
        <v>40</v>
      </c>
      <c r="R362" s="342" t="s">
        <v>40</v>
      </c>
      <c r="S362" s="342" t="s">
        <v>40</v>
      </c>
      <c r="T362" s="342" t="s">
        <v>40</v>
      </c>
      <c r="U362" s="342" t="s">
        <v>40</v>
      </c>
      <c r="V362" s="342" t="s">
        <v>40</v>
      </c>
      <c r="W362" s="342" t="s">
        <v>40</v>
      </c>
      <c r="X362" s="342" t="s">
        <v>40</v>
      </c>
      <c r="Y362" s="328">
        <v>13.25</v>
      </c>
      <c r="Z362" s="328">
        <v>10.882</v>
      </c>
      <c r="AA362" s="328">
        <v>11.246</v>
      </c>
      <c r="AB362" s="328">
        <v>9.8979999999999997</v>
      </c>
      <c r="AC362" s="328">
        <v>10.114000000000001</v>
      </c>
      <c r="AD362" s="328">
        <v>7.0119999999999996</v>
      </c>
      <c r="AE362" s="342">
        <v>0</v>
      </c>
      <c r="AF362" s="186"/>
      <c r="AG362" s="186"/>
      <c r="AH362" s="186"/>
      <c r="AI362" s="186"/>
      <c r="AJ362" s="186"/>
      <c r="AK362" s="186"/>
      <c r="AL362" s="186"/>
      <c r="AM362" s="186"/>
      <c r="AN362" s="186"/>
      <c r="AO362" s="186"/>
      <c r="AP362" s="186"/>
    </row>
    <row r="363" spans="1:42" x14ac:dyDescent="0.2">
      <c r="A363" s="195" t="s">
        <v>174</v>
      </c>
      <c r="B363" s="343" t="s">
        <v>40</v>
      </c>
      <c r="C363" s="343" t="s">
        <v>40</v>
      </c>
      <c r="D363" s="343" t="s">
        <v>40</v>
      </c>
      <c r="E363" s="343" t="s">
        <v>40</v>
      </c>
      <c r="F363" s="343" t="s">
        <v>40</v>
      </c>
      <c r="G363" s="343" t="s">
        <v>40</v>
      </c>
      <c r="H363" s="343" t="s">
        <v>40</v>
      </c>
      <c r="I363" s="343" t="s">
        <v>40</v>
      </c>
      <c r="J363" s="343" t="s">
        <v>40</v>
      </c>
      <c r="K363" s="343" t="s">
        <v>40</v>
      </c>
      <c r="L363" s="343" t="s">
        <v>40</v>
      </c>
      <c r="M363" s="343" t="s">
        <v>40</v>
      </c>
      <c r="N363" s="343" t="s">
        <v>40</v>
      </c>
      <c r="O363" s="343" t="s">
        <v>40</v>
      </c>
      <c r="P363" s="343" t="s">
        <v>40</v>
      </c>
      <c r="Q363" s="343" t="s">
        <v>40</v>
      </c>
      <c r="R363" s="343" t="s">
        <v>40</v>
      </c>
      <c r="S363" s="343" t="s">
        <v>40</v>
      </c>
      <c r="T363" s="343" t="s">
        <v>40</v>
      </c>
      <c r="U363" s="343" t="s">
        <v>40</v>
      </c>
      <c r="V363" s="343" t="s">
        <v>40</v>
      </c>
      <c r="W363" s="343" t="s">
        <v>40</v>
      </c>
      <c r="X363" s="343" t="s">
        <v>40</v>
      </c>
      <c r="Y363" s="330">
        <v>1433.1310000000001</v>
      </c>
      <c r="Z363" s="330">
        <v>1446.877</v>
      </c>
      <c r="AA363" s="330">
        <v>1422.9860000000001</v>
      </c>
      <c r="AB363" s="330">
        <v>1293.28</v>
      </c>
      <c r="AC363" s="330">
        <v>1213.5039999999999</v>
      </c>
      <c r="AD363" s="330">
        <v>1089.4690000000001</v>
      </c>
      <c r="AE363" s="343">
        <v>0</v>
      </c>
      <c r="AF363" s="187"/>
      <c r="AG363" s="187"/>
      <c r="AH363" s="187"/>
      <c r="AI363" s="187"/>
      <c r="AJ363" s="187"/>
      <c r="AK363" s="187"/>
      <c r="AL363" s="187"/>
      <c r="AM363" s="187"/>
      <c r="AN363" s="187"/>
      <c r="AO363" s="187"/>
      <c r="AP363" s="187"/>
    </row>
    <row r="364" spans="1:42" x14ac:dyDescent="0.2">
      <c r="B364" s="111"/>
      <c r="C364" s="111"/>
      <c r="D364" s="111"/>
      <c r="E364" s="111"/>
      <c r="F364" s="111"/>
      <c r="G364" s="111"/>
      <c r="H364" s="111"/>
      <c r="I364" s="111"/>
      <c r="J364" s="111"/>
      <c r="K364" s="111"/>
      <c r="L364" s="111"/>
      <c r="M364" s="111"/>
      <c r="N364" s="111"/>
      <c r="O364" s="111"/>
      <c r="P364" s="111"/>
      <c r="Q364" s="111"/>
      <c r="R364" s="111"/>
      <c r="S364" s="111"/>
      <c r="T364" s="111"/>
      <c r="U364" s="111"/>
      <c r="V364" s="111"/>
      <c r="W364" s="111"/>
      <c r="X364" s="111"/>
      <c r="Y364" s="111"/>
      <c r="Z364" s="111"/>
      <c r="AA364" s="111"/>
      <c r="AB364" s="111"/>
      <c r="AC364" s="111"/>
      <c r="AD364" s="111"/>
      <c r="AE364" s="111"/>
      <c r="AF364" s="186"/>
      <c r="AG364" s="186"/>
      <c r="AH364" s="186"/>
      <c r="AI364" s="186"/>
      <c r="AJ364" s="186"/>
      <c r="AK364" s="186"/>
      <c r="AL364" s="186"/>
      <c r="AM364" s="186"/>
      <c r="AN364" s="186"/>
      <c r="AO364" s="186"/>
      <c r="AP364" s="186"/>
    </row>
    <row r="365" spans="1:42" x14ac:dyDescent="0.2">
      <c r="A365" s="202" t="s">
        <v>173</v>
      </c>
      <c r="B365" s="201"/>
      <c r="C365" s="201"/>
      <c r="D365" s="201"/>
      <c r="E365" s="201"/>
      <c r="F365" s="201"/>
      <c r="G365" s="201"/>
      <c r="H365" s="201"/>
      <c r="I365" s="201"/>
      <c r="J365" s="201"/>
      <c r="K365" s="201"/>
      <c r="L365" s="201"/>
      <c r="M365" s="201"/>
      <c r="N365" s="201"/>
      <c r="O365" s="201"/>
      <c r="P365" s="201"/>
      <c r="Q365" s="201"/>
      <c r="R365" s="201"/>
      <c r="S365" s="201"/>
      <c r="T365" s="201"/>
      <c r="U365" s="201"/>
      <c r="V365" s="201"/>
      <c r="W365" s="201"/>
      <c r="X365" s="201"/>
      <c r="Y365" s="201"/>
      <c r="Z365" s="201"/>
      <c r="AA365" s="201"/>
      <c r="AB365" s="201"/>
      <c r="AC365" s="201"/>
      <c r="AD365" s="201"/>
      <c r="AE365" s="201"/>
      <c r="AF365" s="187"/>
      <c r="AG365" s="187"/>
      <c r="AH365" s="187"/>
      <c r="AI365" s="187"/>
      <c r="AJ365" s="187"/>
      <c r="AK365" s="187"/>
      <c r="AL365" s="187"/>
      <c r="AM365" s="187"/>
      <c r="AN365" s="187"/>
      <c r="AO365" s="187"/>
      <c r="AP365" s="187"/>
    </row>
    <row r="366" spans="1:42" x14ac:dyDescent="0.2">
      <c r="A366" s="264" t="s">
        <v>0</v>
      </c>
      <c r="B366" s="342" t="s">
        <v>40</v>
      </c>
      <c r="C366" s="342" t="s">
        <v>40</v>
      </c>
      <c r="D366" s="342" t="s">
        <v>40</v>
      </c>
      <c r="E366" s="342" t="s">
        <v>40</v>
      </c>
      <c r="F366" s="342" t="s">
        <v>40</v>
      </c>
      <c r="G366" s="342" t="s">
        <v>40</v>
      </c>
      <c r="H366" s="342" t="s">
        <v>40</v>
      </c>
      <c r="I366" s="342" t="s">
        <v>40</v>
      </c>
      <c r="J366" s="342" t="s">
        <v>40</v>
      </c>
      <c r="K366" s="342" t="s">
        <v>40</v>
      </c>
      <c r="L366" s="342" t="s">
        <v>40</v>
      </c>
      <c r="M366" s="342" t="s">
        <v>40</v>
      </c>
      <c r="N366" s="342" t="s">
        <v>40</v>
      </c>
      <c r="O366" s="342" t="s">
        <v>40</v>
      </c>
      <c r="P366" s="342" t="s">
        <v>40</v>
      </c>
      <c r="Q366" s="342" t="s">
        <v>40</v>
      </c>
      <c r="R366" s="342" t="s">
        <v>40</v>
      </c>
      <c r="S366" s="342" t="s">
        <v>40</v>
      </c>
      <c r="T366" s="342" t="s">
        <v>40</v>
      </c>
      <c r="U366" s="342" t="s">
        <v>40</v>
      </c>
      <c r="V366" s="342" t="s">
        <v>40</v>
      </c>
      <c r="W366" s="342" t="s">
        <v>40</v>
      </c>
      <c r="X366" s="342" t="s">
        <v>40</v>
      </c>
      <c r="Y366" s="328">
        <v>844.673</v>
      </c>
      <c r="Z366" s="328">
        <v>981.66099999999994</v>
      </c>
      <c r="AA366" s="328">
        <v>976.85199999999998</v>
      </c>
      <c r="AB366" s="328">
        <v>898.76800000000003</v>
      </c>
      <c r="AC366" s="328">
        <v>711.90800000000002</v>
      </c>
      <c r="AD366" s="328">
        <v>660.32399999999996</v>
      </c>
      <c r="AE366" s="342">
        <v>0</v>
      </c>
      <c r="AF366" s="186"/>
      <c r="AG366" s="186"/>
      <c r="AH366" s="186"/>
      <c r="AI366" s="186"/>
      <c r="AJ366" s="186"/>
      <c r="AK366" s="186"/>
      <c r="AL366" s="186"/>
      <c r="AM366" s="186"/>
      <c r="AN366" s="186"/>
      <c r="AO366" s="186"/>
      <c r="AP366" s="186"/>
    </row>
    <row r="367" spans="1:42" x14ac:dyDescent="0.2">
      <c r="A367" s="139" t="s">
        <v>172</v>
      </c>
      <c r="B367" s="342" t="s">
        <v>40</v>
      </c>
      <c r="C367" s="342" t="s">
        <v>40</v>
      </c>
      <c r="D367" s="342" t="s">
        <v>40</v>
      </c>
      <c r="E367" s="342" t="s">
        <v>40</v>
      </c>
      <c r="F367" s="342" t="s">
        <v>40</v>
      </c>
      <c r="G367" s="342" t="s">
        <v>40</v>
      </c>
      <c r="H367" s="342" t="s">
        <v>40</v>
      </c>
      <c r="I367" s="342" t="s">
        <v>40</v>
      </c>
      <c r="J367" s="342" t="s">
        <v>40</v>
      </c>
      <c r="K367" s="342" t="s">
        <v>40</v>
      </c>
      <c r="L367" s="342" t="s">
        <v>40</v>
      </c>
      <c r="M367" s="342" t="s">
        <v>40</v>
      </c>
      <c r="N367" s="342" t="s">
        <v>40</v>
      </c>
      <c r="O367" s="342" t="s">
        <v>40</v>
      </c>
      <c r="P367" s="342" t="s">
        <v>40</v>
      </c>
      <c r="Q367" s="342" t="s">
        <v>40</v>
      </c>
      <c r="R367" s="342" t="s">
        <v>40</v>
      </c>
      <c r="S367" s="342" t="s">
        <v>40</v>
      </c>
      <c r="T367" s="342" t="s">
        <v>40</v>
      </c>
      <c r="U367" s="342" t="s">
        <v>40</v>
      </c>
      <c r="V367" s="342" t="s">
        <v>40</v>
      </c>
      <c r="W367" s="342" t="s">
        <v>40</v>
      </c>
      <c r="X367" s="342" t="s">
        <v>40</v>
      </c>
      <c r="Y367" s="328">
        <v>387.40800000000002</v>
      </c>
      <c r="Z367" s="328">
        <v>455.94799999999998</v>
      </c>
      <c r="AA367" s="328">
        <v>458.01100000000002</v>
      </c>
      <c r="AB367" s="328">
        <v>447.65300000000002</v>
      </c>
      <c r="AC367" s="328">
        <v>333.99</v>
      </c>
      <c r="AD367" s="328">
        <v>311.69</v>
      </c>
      <c r="AE367" s="342">
        <v>0</v>
      </c>
      <c r="AF367" s="186"/>
      <c r="AG367" s="186"/>
      <c r="AH367" s="186"/>
      <c r="AI367" s="186"/>
      <c r="AJ367" s="186"/>
      <c r="AK367" s="186"/>
      <c r="AL367" s="186"/>
      <c r="AM367" s="186"/>
      <c r="AN367" s="186"/>
      <c r="AO367" s="186"/>
      <c r="AP367" s="186"/>
    </row>
    <row r="368" spans="1:42" x14ac:dyDescent="0.2">
      <c r="A368" s="139" t="s">
        <v>170</v>
      </c>
      <c r="B368" s="342" t="s">
        <v>40</v>
      </c>
      <c r="C368" s="342" t="s">
        <v>40</v>
      </c>
      <c r="D368" s="342" t="s">
        <v>40</v>
      </c>
      <c r="E368" s="342" t="s">
        <v>40</v>
      </c>
      <c r="F368" s="342" t="s">
        <v>40</v>
      </c>
      <c r="G368" s="342" t="s">
        <v>40</v>
      </c>
      <c r="H368" s="342" t="s">
        <v>40</v>
      </c>
      <c r="I368" s="342" t="s">
        <v>40</v>
      </c>
      <c r="J368" s="342" t="s">
        <v>40</v>
      </c>
      <c r="K368" s="342" t="s">
        <v>40</v>
      </c>
      <c r="L368" s="342" t="s">
        <v>40</v>
      </c>
      <c r="M368" s="342" t="s">
        <v>40</v>
      </c>
      <c r="N368" s="342" t="s">
        <v>40</v>
      </c>
      <c r="O368" s="342" t="s">
        <v>40</v>
      </c>
      <c r="P368" s="342" t="s">
        <v>40</v>
      </c>
      <c r="Q368" s="342" t="s">
        <v>40</v>
      </c>
      <c r="R368" s="342" t="s">
        <v>40</v>
      </c>
      <c r="S368" s="342" t="s">
        <v>40</v>
      </c>
      <c r="T368" s="342" t="s">
        <v>40</v>
      </c>
      <c r="U368" s="342" t="s">
        <v>40</v>
      </c>
      <c r="V368" s="342" t="s">
        <v>40</v>
      </c>
      <c r="W368" s="342" t="s">
        <v>40</v>
      </c>
      <c r="X368" s="342" t="s">
        <v>40</v>
      </c>
      <c r="Y368" s="328">
        <v>425.60700000000003</v>
      </c>
      <c r="Z368" s="328">
        <v>433.25299999999999</v>
      </c>
      <c r="AA368" s="328">
        <v>427.77499999999998</v>
      </c>
      <c r="AB368" s="328">
        <v>409.60199999999998</v>
      </c>
      <c r="AC368" s="328">
        <v>360.99900000000002</v>
      </c>
      <c r="AD368" s="328">
        <v>333.41800000000001</v>
      </c>
      <c r="AE368" s="342">
        <v>0</v>
      </c>
      <c r="AF368" s="186"/>
      <c r="AG368" s="186"/>
      <c r="AH368" s="186"/>
      <c r="AI368" s="186"/>
      <c r="AJ368" s="186"/>
      <c r="AK368" s="186"/>
      <c r="AL368" s="186"/>
      <c r="AM368" s="186"/>
      <c r="AN368" s="186"/>
      <c r="AO368" s="186"/>
      <c r="AP368" s="186"/>
    </row>
    <row r="369" spans="1:42" x14ac:dyDescent="0.2">
      <c r="A369" s="139" t="s">
        <v>171</v>
      </c>
      <c r="B369" s="342" t="s">
        <v>40</v>
      </c>
      <c r="C369" s="342" t="s">
        <v>40</v>
      </c>
      <c r="D369" s="342" t="s">
        <v>40</v>
      </c>
      <c r="E369" s="342" t="s">
        <v>40</v>
      </c>
      <c r="F369" s="342" t="s">
        <v>40</v>
      </c>
      <c r="G369" s="342" t="s">
        <v>40</v>
      </c>
      <c r="H369" s="342" t="s">
        <v>40</v>
      </c>
      <c r="I369" s="342" t="s">
        <v>40</v>
      </c>
      <c r="J369" s="342" t="s">
        <v>40</v>
      </c>
      <c r="K369" s="342" t="s">
        <v>40</v>
      </c>
      <c r="L369" s="342" t="s">
        <v>40</v>
      </c>
      <c r="M369" s="342" t="s">
        <v>40</v>
      </c>
      <c r="N369" s="342" t="s">
        <v>40</v>
      </c>
      <c r="O369" s="342" t="s">
        <v>40</v>
      </c>
      <c r="P369" s="342" t="s">
        <v>40</v>
      </c>
      <c r="Q369" s="342" t="s">
        <v>40</v>
      </c>
      <c r="R369" s="342" t="s">
        <v>40</v>
      </c>
      <c r="S369" s="342" t="s">
        <v>40</v>
      </c>
      <c r="T369" s="342" t="s">
        <v>40</v>
      </c>
      <c r="U369" s="342" t="s">
        <v>40</v>
      </c>
      <c r="V369" s="342" t="s">
        <v>40</v>
      </c>
      <c r="W369" s="342" t="s">
        <v>40</v>
      </c>
      <c r="X369" s="342" t="s">
        <v>40</v>
      </c>
      <c r="Y369" s="328">
        <v>31.658000000000001</v>
      </c>
      <c r="Z369" s="328">
        <v>92.46</v>
      </c>
      <c r="AA369" s="328">
        <v>91.066000000000003</v>
      </c>
      <c r="AB369" s="328">
        <v>41.512999999999998</v>
      </c>
      <c r="AC369" s="328">
        <v>16.919</v>
      </c>
      <c r="AD369" s="328">
        <v>15.215999999999999</v>
      </c>
      <c r="AE369" s="342">
        <v>0</v>
      </c>
      <c r="AF369" s="186"/>
      <c r="AG369" s="186"/>
      <c r="AH369" s="186"/>
      <c r="AI369" s="186"/>
      <c r="AJ369" s="186"/>
      <c r="AK369" s="186"/>
      <c r="AL369" s="186"/>
      <c r="AM369" s="186"/>
      <c r="AN369" s="186"/>
      <c r="AO369" s="186"/>
      <c r="AP369" s="186"/>
    </row>
    <row r="370" spans="1:42" x14ac:dyDescent="0.2">
      <c r="A370" s="264" t="s">
        <v>335</v>
      </c>
      <c r="B370" s="342" t="s">
        <v>40</v>
      </c>
      <c r="C370" s="342" t="s">
        <v>40</v>
      </c>
      <c r="D370" s="342" t="s">
        <v>40</v>
      </c>
      <c r="E370" s="342" t="s">
        <v>40</v>
      </c>
      <c r="F370" s="342" t="s">
        <v>40</v>
      </c>
      <c r="G370" s="342" t="s">
        <v>40</v>
      </c>
      <c r="H370" s="342" t="s">
        <v>40</v>
      </c>
      <c r="I370" s="342" t="s">
        <v>40</v>
      </c>
      <c r="J370" s="342" t="s">
        <v>40</v>
      </c>
      <c r="K370" s="342" t="s">
        <v>40</v>
      </c>
      <c r="L370" s="342" t="s">
        <v>40</v>
      </c>
      <c r="M370" s="342" t="s">
        <v>40</v>
      </c>
      <c r="N370" s="342" t="s">
        <v>40</v>
      </c>
      <c r="O370" s="342" t="s">
        <v>40</v>
      </c>
      <c r="P370" s="342" t="s">
        <v>40</v>
      </c>
      <c r="Q370" s="342" t="s">
        <v>40</v>
      </c>
      <c r="R370" s="342" t="s">
        <v>40</v>
      </c>
      <c r="S370" s="342" t="s">
        <v>40</v>
      </c>
      <c r="T370" s="342" t="s">
        <v>40</v>
      </c>
      <c r="U370" s="342" t="s">
        <v>40</v>
      </c>
      <c r="V370" s="342" t="s">
        <v>40</v>
      </c>
      <c r="W370" s="342" t="s">
        <v>40</v>
      </c>
      <c r="X370" s="342" t="s">
        <v>40</v>
      </c>
      <c r="Y370" s="328">
        <v>194.41900000000001</v>
      </c>
      <c r="Z370" s="328">
        <v>88.180999999999997</v>
      </c>
      <c r="AA370" s="328">
        <v>68.352000000000004</v>
      </c>
      <c r="AB370" s="328">
        <v>63.811</v>
      </c>
      <c r="AC370" s="328">
        <v>152.26</v>
      </c>
      <c r="AD370" s="328">
        <v>152.78800000000001</v>
      </c>
      <c r="AE370" s="342">
        <v>0</v>
      </c>
      <c r="AF370" s="186"/>
      <c r="AG370" s="186"/>
      <c r="AH370" s="186"/>
      <c r="AI370" s="186"/>
      <c r="AJ370" s="186"/>
      <c r="AK370" s="186"/>
      <c r="AL370" s="186"/>
      <c r="AM370" s="186"/>
      <c r="AN370" s="186"/>
      <c r="AO370" s="186"/>
      <c r="AP370" s="186"/>
    </row>
    <row r="371" spans="1:42" x14ac:dyDescent="0.2">
      <c r="A371" s="264" t="s">
        <v>169</v>
      </c>
      <c r="B371" s="342" t="s">
        <v>40</v>
      </c>
      <c r="C371" s="342" t="s">
        <v>40</v>
      </c>
      <c r="D371" s="342" t="s">
        <v>40</v>
      </c>
      <c r="E371" s="342" t="s">
        <v>40</v>
      </c>
      <c r="F371" s="342" t="s">
        <v>40</v>
      </c>
      <c r="G371" s="342" t="s">
        <v>40</v>
      </c>
      <c r="H371" s="342" t="s">
        <v>40</v>
      </c>
      <c r="I371" s="342" t="s">
        <v>40</v>
      </c>
      <c r="J371" s="342" t="s">
        <v>40</v>
      </c>
      <c r="K371" s="342" t="s">
        <v>40</v>
      </c>
      <c r="L371" s="342" t="s">
        <v>40</v>
      </c>
      <c r="M371" s="342" t="s">
        <v>40</v>
      </c>
      <c r="N371" s="342" t="s">
        <v>40</v>
      </c>
      <c r="O371" s="342" t="s">
        <v>40</v>
      </c>
      <c r="P371" s="342" t="s">
        <v>40</v>
      </c>
      <c r="Q371" s="342" t="s">
        <v>40</v>
      </c>
      <c r="R371" s="342" t="s">
        <v>40</v>
      </c>
      <c r="S371" s="342" t="s">
        <v>40</v>
      </c>
      <c r="T371" s="342" t="s">
        <v>40</v>
      </c>
      <c r="U371" s="342" t="s">
        <v>40</v>
      </c>
      <c r="V371" s="342" t="s">
        <v>40</v>
      </c>
      <c r="W371" s="342" t="s">
        <v>40</v>
      </c>
      <c r="X371" s="342" t="s">
        <v>40</v>
      </c>
      <c r="Y371" s="328">
        <v>189.13</v>
      </c>
      <c r="Z371" s="328">
        <v>171.88800000000001</v>
      </c>
      <c r="AA371" s="328">
        <v>160.011</v>
      </c>
      <c r="AB371" s="328">
        <v>116.187</v>
      </c>
      <c r="AC371" s="328">
        <v>116.536</v>
      </c>
      <c r="AD371" s="328">
        <v>51.88</v>
      </c>
      <c r="AE371" s="342">
        <v>0</v>
      </c>
      <c r="AF371" s="186"/>
      <c r="AG371" s="186"/>
      <c r="AH371" s="186"/>
      <c r="AI371" s="186"/>
      <c r="AJ371" s="186"/>
      <c r="AK371" s="186"/>
      <c r="AL371" s="186"/>
      <c r="AM371" s="186"/>
      <c r="AN371" s="186"/>
      <c r="AO371" s="186"/>
      <c r="AP371" s="186"/>
    </row>
    <row r="372" spans="1:42" x14ac:dyDescent="0.2">
      <c r="A372" s="264" t="s">
        <v>168</v>
      </c>
      <c r="B372" s="342" t="s">
        <v>40</v>
      </c>
      <c r="C372" s="342" t="s">
        <v>40</v>
      </c>
      <c r="D372" s="342" t="s">
        <v>40</v>
      </c>
      <c r="E372" s="342" t="s">
        <v>40</v>
      </c>
      <c r="F372" s="342" t="s">
        <v>40</v>
      </c>
      <c r="G372" s="342" t="s">
        <v>40</v>
      </c>
      <c r="H372" s="342" t="s">
        <v>40</v>
      </c>
      <c r="I372" s="342" t="s">
        <v>40</v>
      </c>
      <c r="J372" s="342" t="s">
        <v>40</v>
      </c>
      <c r="K372" s="342" t="s">
        <v>40</v>
      </c>
      <c r="L372" s="342" t="s">
        <v>40</v>
      </c>
      <c r="M372" s="342" t="s">
        <v>40</v>
      </c>
      <c r="N372" s="342" t="s">
        <v>40</v>
      </c>
      <c r="O372" s="342" t="s">
        <v>40</v>
      </c>
      <c r="P372" s="342" t="s">
        <v>40</v>
      </c>
      <c r="Q372" s="342" t="s">
        <v>40</v>
      </c>
      <c r="R372" s="342" t="s">
        <v>40</v>
      </c>
      <c r="S372" s="342" t="s">
        <v>40</v>
      </c>
      <c r="T372" s="342" t="s">
        <v>40</v>
      </c>
      <c r="U372" s="342" t="s">
        <v>40</v>
      </c>
      <c r="V372" s="342" t="s">
        <v>40</v>
      </c>
      <c r="W372" s="342" t="s">
        <v>40</v>
      </c>
      <c r="X372" s="342" t="s">
        <v>40</v>
      </c>
      <c r="Y372" s="328">
        <v>0</v>
      </c>
      <c r="Z372" s="328">
        <v>0</v>
      </c>
      <c r="AA372" s="328">
        <v>0</v>
      </c>
      <c r="AB372" s="328">
        <v>0</v>
      </c>
      <c r="AC372" s="328">
        <v>0</v>
      </c>
      <c r="AD372" s="328">
        <v>0</v>
      </c>
      <c r="AE372" s="342">
        <v>0</v>
      </c>
      <c r="AF372" s="186"/>
      <c r="AG372" s="186"/>
      <c r="AH372" s="186"/>
      <c r="AI372" s="186"/>
      <c r="AJ372" s="186"/>
      <c r="AK372" s="186"/>
      <c r="AL372" s="186"/>
      <c r="AM372" s="186"/>
      <c r="AN372" s="186"/>
      <c r="AO372" s="186"/>
      <c r="AP372" s="186"/>
    </row>
    <row r="373" spans="1:42" x14ac:dyDescent="0.2">
      <c r="A373" s="264" t="s">
        <v>308</v>
      </c>
      <c r="B373" s="342" t="s">
        <v>40</v>
      </c>
      <c r="C373" s="342" t="s">
        <v>40</v>
      </c>
      <c r="D373" s="342" t="s">
        <v>40</v>
      </c>
      <c r="E373" s="342" t="s">
        <v>40</v>
      </c>
      <c r="F373" s="342" t="s">
        <v>40</v>
      </c>
      <c r="G373" s="342" t="s">
        <v>40</v>
      </c>
      <c r="H373" s="342" t="s">
        <v>40</v>
      </c>
      <c r="I373" s="342" t="s">
        <v>40</v>
      </c>
      <c r="J373" s="342" t="s">
        <v>40</v>
      </c>
      <c r="K373" s="342" t="s">
        <v>40</v>
      </c>
      <c r="L373" s="342" t="s">
        <v>40</v>
      </c>
      <c r="M373" s="342" t="s">
        <v>40</v>
      </c>
      <c r="N373" s="342" t="s">
        <v>40</v>
      </c>
      <c r="O373" s="342" t="s">
        <v>40</v>
      </c>
      <c r="P373" s="342" t="s">
        <v>40</v>
      </c>
      <c r="Q373" s="342" t="s">
        <v>40</v>
      </c>
      <c r="R373" s="342" t="s">
        <v>40</v>
      </c>
      <c r="S373" s="342" t="s">
        <v>40</v>
      </c>
      <c r="T373" s="342" t="s">
        <v>40</v>
      </c>
      <c r="U373" s="342" t="s">
        <v>40</v>
      </c>
      <c r="V373" s="342" t="s">
        <v>40</v>
      </c>
      <c r="W373" s="342" t="s">
        <v>40</v>
      </c>
      <c r="X373" s="342" t="s">
        <v>40</v>
      </c>
      <c r="Y373" s="328">
        <v>0</v>
      </c>
      <c r="Z373" s="328">
        <v>0</v>
      </c>
      <c r="AA373" s="328">
        <v>0</v>
      </c>
      <c r="AB373" s="328">
        <v>0</v>
      </c>
      <c r="AC373" s="328">
        <v>0</v>
      </c>
      <c r="AD373" s="328">
        <v>0</v>
      </c>
      <c r="AE373" s="342">
        <v>0</v>
      </c>
      <c r="AF373" s="186"/>
      <c r="AG373" s="186"/>
      <c r="AH373" s="186"/>
      <c r="AI373" s="186"/>
      <c r="AJ373" s="186"/>
      <c r="AK373" s="186"/>
      <c r="AL373" s="186"/>
      <c r="AM373" s="186"/>
      <c r="AN373" s="186"/>
      <c r="AO373" s="186"/>
      <c r="AP373" s="186"/>
    </row>
    <row r="374" spans="1:42" x14ac:dyDescent="0.2">
      <c r="A374" s="264" t="s">
        <v>167</v>
      </c>
      <c r="B374" s="342" t="s">
        <v>40</v>
      </c>
      <c r="C374" s="342" t="s">
        <v>40</v>
      </c>
      <c r="D374" s="342" t="s">
        <v>40</v>
      </c>
      <c r="E374" s="342" t="s">
        <v>40</v>
      </c>
      <c r="F374" s="342" t="s">
        <v>40</v>
      </c>
      <c r="G374" s="342" t="s">
        <v>40</v>
      </c>
      <c r="H374" s="342" t="s">
        <v>40</v>
      </c>
      <c r="I374" s="342" t="s">
        <v>40</v>
      </c>
      <c r="J374" s="342" t="s">
        <v>40</v>
      </c>
      <c r="K374" s="342" t="s">
        <v>40</v>
      </c>
      <c r="L374" s="342" t="s">
        <v>40</v>
      </c>
      <c r="M374" s="342" t="s">
        <v>40</v>
      </c>
      <c r="N374" s="342" t="s">
        <v>40</v>
      </c>
      <c r="O374" s="342" t="s">
        <v>40</v>
      </c>
      <c r="P374" s="342" t="s">
        <v>40</v>
      </c>
      <c r="Q374" s="342" t="s">
        <v>40</v>
      </c>
      <c r="R374" s="342" t="s">
        <v>40</v>
      </c>
      <c r="S374" s="342" t="s">
        <v>40</v>
      </c>
      <c r="T374" s="342" t="s">
        <v>40</v>
      </c>
      <c r="U374" s="342" t="s">
        <v>40</v>
      </c>
      <c r="V374" s="342" t="s">
        <v>40</v>
      </c>
      <c r="W374" s="342" t="s">
        <v>40</v>
      </c>
      <c r="X374" s="342" t="s">
        <v>40</v>
      </c>
      <c r="Y374" s="328">
        <v>36.058</v>
      </c>
      <c r="Z374" s="328">
        <v>32.622</v>
      </c>
      <c r="AA374" s="328">
        <v>33.671999999999997</v>
      </c>
      <c r="AB374" s="328">
        <v>28.091000000000001</v>
      </c>
      <c r="AC374" s="328">
        <v>40.281999999999996</v>
      </c>
      <c r="AD374" s="328">
        <v>30.905999999999999</v>
      </c>
      <c r="AE374" s="342">
        <v>0</v>
      </c>
      <c r="AF374" s="186"/>
      <c r="AG374" s="186"/>
      <c r="AH374" s="186"/>
      <c r="AI374" s="186"/>
      <c r="AJ374" s="186"/>
      <c r="AK374" s="186"/>
      <c r="AL374" s="186"/>
      <c r="AM374" s="186"/>
      <c r="AN374" s="186"/>
      <c r="AO374" s="186"/>
      <c r="AP374" s="186"/>
    </row>
    <row r="375" spans="1:42" x14ac:dyDescent="0.2">
      <c r="A375" s="221" t="s">
        <v>166</v>
      </c>
      <c r="B375" s="343" t="s">
        <v>40</v>
      </c>
      <c r="C375" s="343" t="s">
        <v>40</v>
      </c>
      <c r="D375" s="343" t="s">
        <v>40</v>
      </c>
      <c r="E375" s="343" t="s">
        <v>40</v>
      </c>
      <c r="F375" s="343" t="s">
        <v>40</v>
      </c>
      <c r="G375" s="343" t="s">
        <v>40</v>
      </c>
      <c r="H375" s="343" t="s">
        <v>40</v>
      </c>
      <c r="I375" s="343" t="s">
        <v>40</v>
      </c>
      <c r="J375" s="343" t="s">
        <v>40</v>
      </c>
      <c r="K375" s="343" t="s">
        <v>40</v>
      </c>
      <c r="L375" s="343" t="s">
        <v>40</v>
      </c>
      <c r="M375" s="343" t="s">
        <v>40</v>
      </c>
      <c r="N375" s="343" t="s">
        <v>40</v>
      </c>
      <c r="O375" s="343" t="s">
        <v>40</v>
      </c>
      <c r="P375" s="343" t="s">
        <v>40</v>
      </c>
      <c r="Q375" s="343" t="s">
        <v>40</v>
      </c>
      <c r="R375" s="343" t="s">
        <v>40</v>
      </c>
      <c r="S375" s="343" t="s">
        <v>40</v>
      </c>
      <c r="T375" s="343" t="s">
        <v>40</v>
      </c>
      <c r="U375" s="343" t="s">
        <v>40</v>
      </c>
      <c r="V375" s="343" t="s">
        <v>40</v>
      </c>
      <c r="W375" s="343" t="s">
        <v>40</v>
      </c>
      <c r="X375" s="343" t="s">
        <v>40</v>
      </c>
      <c r="Y375" s="344">
        <v>1264.28</v>
      </c>
      <c r="Z375" s="344">
        <v>1274.3520000000001</v>
      </c>
      <c r="AA375" s="344">
        <v>1238.8869999999999</v>
      </c>
      <c r="AB375" s="344">
        <v>1106.857</v>
      </c>
      <c r="AC375" s="344">
        <v>1020.986</v>
      </c>
      <c r="AD375" s="344">
        <v>895.89800000000002</v>
      </c>
      <c r="AE375" s="343">
        <v>0</v>
      </c>
      <c r="AF375" s="187"/>
      <c r="AG375" s="187"/>
      <c r="AH375" s="187"/>
      <c r="AI375" s="187"/>
      <c r="AJ375" s="187"/>
      <c r="AK375" s="187"/>
      <c r="AL375" s="187"/>
      <c r="AM375" s="187"/>
      <c r="AN375" s="187"/>
      <c r="AO375" s="187"/>
      <c r="AP375" s="187"/>
    </row>
    <row r="376" spans="1:42" x14ac:dyDescent="0.2">
      <c r="A376" s="221" t="s">
        <v>164</v>
      </c>
      <c r="B376" s="343" t="s">
        <v>40</v>
      </c>
      <c r="C376" s="343" t="s">
        <v>40</v>
      </c>
      <c r="D376" s="343" t="s">
        <v>40</v>
      </c>
      <c r="E376" s="343" t="s">
        <v>40</v>
      </c>
      <c r="F376" s="343" t="s">
        <v>40</v>
      </c>
      <c r="G376" s="343" t="s">
        <v>40</v>
      </c>
      <c r="H376" s="343" t="s">
        <v>40</v>
      </c>
      <c r="I376" s="343" t="s">
        <v>40</v>
      </c>
      <c r="J376" s="343" t="s">
        <v>40</v>
      </c>
      <c r="K376" s="343" t="s">
        <v>40</v>
      </c>
      <c r="L376" s="343" t="s">
        <v>40</v>
      </c>
      <c r="M376" s="343" t="s">
        <v>40</v>
      </c>
      <c r="N376" s="343" t="s">
        <v>40</v>
      </c>
      <c r="O376" s="343" t="s">
        <v>40</v>
      </c>
      <c r="P376" s="343" t="s">
        <v>40</v>
      </c>
      <c r="Q376" s="343" t="s">
        <v>40</v>
      </c>
      <c r="R376" s="343" t="s">
        <v>40</v>
      </c>
      <c r="S376" s="343" t="s">
        <v>40</v>
      </c>
      <c r="T376" s="343" t="s">
        <v>40</v>
      </c>
      <c r="U376" s="343" t="s">
        <v>40</v>
      </c>
      <c r="V376" s="343" t="s">
        <v>40</v>
      </c>
      <c r="W376" s="343" t="s">
        <v>40</v>
      </c>
      <c r="X376" s="343" t="s">
        <v>40</v>
      </c>
      <c r="Y376" s="344">
        <v>168.851</v>
      </c>
      <c r="Z376" s="344">
        <v>172.52500000000001</v>
      </c>
      <c r="AA376" s="344">
        <v>184.09899999999999</v>
      </c>
      <c r="AB376" s="344">
        <v>186.423</v>
      </c>
      <c r="AC376" s="344">
        <v>192.518</v>
      </c>
      <c r="AD376" s="344">
        <v>193.571</v>
      </c>
      <c r="AE376" s="343">
        <v>0</v>
      </c>
      <c r="AF376" s="187"/>
      <c r="AG376" s="187"/>
      <c r="AH376" s="187"/>
      <c r="AI376" s="187"/>
      <c r="AJ376" s="187"/>
      <c r="AK376" s="187"/>
      <c r="AL376" s="187"/>
      <c r="AM376" s="187"/>
      <c r="AN376" s="187"/>
      <c r="AO376" s="187"/>
      <c r="AP376" s="187"/>
    </row>
    <row r="377" spans="1:42" x14ac:dyDescent="0.2">
      <c r="A377" s="221" t="s">
        <v>163</v>
      </c>
      <c r="B377" s="343" t="s">
        <v>40</v>
      </c>
      <c r="C377" s="343" t="s">
        <v>40</v>
      </c>
      <c r="D377" s="343" t="s">
        <v>40</v>
      </c>
      <c r="E377" s="343" t="s">
        <v>40</v>
      </c>
      <c r="F377" s="343" t="s">
        <v>40</v>
      </c>
      <c r="G377" s="343" t="s">
        <v>40</v>
      </c>
      <c r="H377" s="343" t="s">
        <v>40</v>
      </c>
      <c r="I377" s="343" t="s">
        <v>40</v>
      </c>
      <c r="J377" s="343" t="s">
        <v>40</v>
      </c>
      <c r="K377" s="343" t="s">
        <v>40</v>
      </c>
      <c r="L377" s="343" t="s">
        <v>40</v>
      </c>
      <c r="M377" s="343" t="s">
        <v>40</v>
      </c>
      <c r="N377" s="343" t="s">
        <v>40</v>
      </c>
      <c r="O377" s="343" t="s">
        <v>40</v>
      </c>
      <c r="P377" s="343" t="s">
        <v>40</v>
      </c>
      <c r="Q377" s="343" t="s">
        <v>40</v>
      </c>
      <c r="R377" s="343" t="s">
        <v>40</v>
      </c>
      <c r="S377" s="343" t="s">
        <v>40</v>
      </c>
      <c r="T377" s="343" t="s">
        <v>40</v>
      </c>
      <c r="U377" s="343" t="s">
        <v>40</v>
      </c>
      <c r="V377" s="343" t="s">
        <v>40</v>
      </c>
      <c r="W377" s="343" t="s">
        <v>40</v>
      </c>
      <c r="X377" s="343" t="s">
        <v>40</v>
      </c>
      <c r="Y377" s="344">
        <v>1433.1310000000001</v>
      </c>
      <c r="Z377" s="344">
        <v>1446.877</v>
      </c>
      <c r="AA377" s="344">
        <v>1422.9860000000001</v>
      </c>
      <c r="AB377" s="344">
        <v>1293.28</v>
      </c>
      <c r="AC377" s="344">
        <v>1213.5039999999999</v>
      </c>
      <c r="AD377" s="344">
        <v>1089.4690000000001</v>
      </c>
      <c r="AE377" s="343">
        <v>0</v>
      </c>
      <c r="AF377" s="187"/>
      <c r="AG377" s="187"/>
      <c r="AH377" s="187"/>
      <c r="AI377" s="187"/>
      <c r="AJ377" s="187"/>
      <c r="AK377" s="187"/>
      <c r="AL377" s="187"/>
      <c r="AM377" s="187"/>
      <c r="AN377" s="187"/>
      <c r="AO377" s="187"/>
      <c r="AP377" s="187"/>
    </row>
    <row r="378" spans="1:42" x14ac:dyDescent="0.2">
      <c r="Y378" s="111"/>
      <c r="Z378" s="111"/>
      <c r="AA378" s="111"/>
      <c r="AB378" s="111"/>
      <c r="AC378" s="111"/>
      <c r="AD378" s="111"/>
      <c r="AE378" s="111"/>
      <c r="AF378" s="111"/>
      <c r="AG378" s="111"/>
      <c r="AH378" s="111"/>
      <c r="AI378" s="111"/>
      <c r="AJ378" s="111"/>
      <c r="AK378" s="111"/>
      <c r="AL378" s="111"/>
      <c r="AM378" s="111"/>
      <c r="AN378" s="111"/>
      <c r="AO378" s="111"/>
      <c r="AP378" s="111"/>
    </row>
    <row r="379" spans="1:42" ht="33.75" x14ac:dyDescent="0.2">
      <c r="A379" s="225" t="s">
        <v>276</v>
      </c>
      <c r="B379" s="218"/>
      <c r="C379" s="218"/>
      <c r="D379" s="218"/>
      <c r="E379" s="218"/>
      <c r="AC379" s="111"/>
      <c r="AD379" s="111"/>
      <c r="AE379" s="111"/>
      <c r="AF379" s="111"/>
      <c r="AG379" s="111"/>
      <c r="AH379" s="111"/>
      <c r="AI379" s="111"/>
      <c r="AJ379" s="111"/>
      <c r="AK379" s="111"/>
      <c r="AL379" s="111"/>
      <c r="AM379" s="111"/>
      <c r="AN379" s="111"/>
      <c r="AO379" s="111"/>
      <c r="AP379" s="111"/>
    </row>
    <row r="380" spans="1:42" ht="22.5" x14ac:dyDescent="0.2">
      <c r="A380" s="225" t="s">
        <v>337</v>
      </c>
      <c r="B380" s="152"/>
      <c r="C380" s="152"/>
      <c r="D380" s="152"/>
      <c r="E380" s="152"/>
    </row>
  </sheetData>
  <pageMargins left="0.70866141732283472" right="0.70866141732283472" top="0.74803149606299213" bottom="0.74803149606299213" header="0.31496062992125984" footer="0.31496062992125984"/>
  <pageSetup paperSize="9" scale="52" fitToHeight="4" orientation="portrait" r:id="rId1"/>
  <rowBreaks count="3" manualBreakCount="3">
    <brk id="74" max="29" man="1"/>
    <brk id="186" max="29" man="1"/>
    <brk id="299" max="2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14</vt:i4>
      </vt:variant>
    </vt:vector>
  </HeadingPairs>
  <TitlesOfParts>
    <vt:vector size="25" baseType="lpstr">
      <vt:lpstr>Cover</vt:lpstr>
      <vt:lpstr>Income Statement</vt:lpstr>
      <vt:lpstr>Balance Sheet</vt:lpstr>
      <vt:lpstr>Consolidated Capital Adequacy</vt:lpstr>
      <vt:lpstr>Asset Quality - NPLs</vt:lpstr>
      <vt:lpstr>Deposits</vt:lpstr>
      <vt:lpstr>Yields</vt:lpstr>
      <vt:lpstr>Subsidiaries - Income Statement</vt:lpstr>
      <vt:lpstr>Subsidiaries - Balance Sheet</vt:lpstr>
      <vt:lpstr>Performance_Indicators</vt:lpstr>
      <vt:lpstr>Other Information</vt:lpstr>
      <vt:lpstr>Performance_Indicators!_Hlk94617006</vt:lpstr>
      <vt:lpstr>'Asset Quality - NPLs'!Print_Area</vt:lpstr>
      <vt:lpstr>'Balance Sheet'!Print_Area</vt:lpstr>
      <vt:lpstr>'Consolidated Capital Adequacy'!Print_Area</vt:lpstr>
      <vt:lpstr>Cover!Print_Area</vt:lpstr>
      <vt:lpstr>Deposits!Print_Area</vt:lpstr>
      <vt:lpstr>'Income Statement'!Print_Area</vt:lpstr>
      <vt:lpstr>'Other Information'!Print_Area</vt:lpstr>
      <vt:lpstr>Performance_Indicators!Print_Area</vt:lpstr>
      <vt:lpstr>'Subsidiaries - Balance Sheet'!Print_Area</vt:lpstr>
      <vt:lpstr>'Subsidiaries - Income Statement'!Print_Area</vt:lpstr>
      <vt:lpstr>Yields!Print_Area</vt:lpstr>
      <vt:lpstr>Deposits!Print_Titles</vt:lpstr>
      <vt:lpstr>Performance_Indicators!Print_Titles</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Jaroslav Nemecek</dc:creator>
  <cp:keywords>Public</cp:keywords>
  <cp:lastModifiedBy>Telič Nina</cp:lastModifiedBy>
  <cp:lastPrinted>2019-05-16T06:41:41Z</cp:lastPrinted>
  <dcterms:created xsi:type="dcterms:W3CDTF">2016-06-08T09:43:37Z</dcterms:created>
  <dcterms:modified xsi:type="dcterms:W3CDTF">2026-08-06T11:03:55Z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09bd348d-0467-4960-9690-8bc0574b493e</vt:lpwstr>
  </property>
  <property fmtid="{D5CDD505-2E9C-101B-9397-08002B2CF9AE}" pid="3" name="db.comClassification">
    <vt:lpwstr>Public</vt:lpwstr>
  </property>
  <property fmtid="{D5CDD505-2E9C-101B-9397-08002B2CF9AE}" pid="4" name="MSIP_Label_72988d88-5fe0-47a4-9360-6624a6a4a677_Enabled">
    <vt:lpwstr>true</vt:lpwstr>
  </property>
  <property fmtid="{D5CDD505-2E9C-101B-9397-08002B2CF9AE}" pid="5" name="MSIP_Label_72988d88-5fe0-47a4-9360-6624a6a4a677_SetDate">
    <vt:lpwstr>2021-03-08T08:51:05Z</vt:lpwstr>
  </property>
  <property fmtid="{D5CDD505-2E9C-101B-9397-08002B2CF9AE}" pid="6" name="MSIP_Label_72988d88-5fe0-47a4-9360-6624a6a4a677_Method">
    <vt:lpwstr>Privileged</vt:lpwstr>
  </property>
  <property fmtid="{D5CDD505-2E9C-101B-9397-08002B2CF9AE}" pid="7" name="MSIP_Label_72988d88-5fe0-47a4-9360-6624a6a4a677_Name">
    <vt:lpwstr>Za javno objavo</vt:lpwstr>
  </property>
  <property fmtid="{D5CDD505-2E9C-101B-9397-08002B2CF9AE}" pid="8" name="MSIP_Label_72988d88-5fe0-47a4-9360-6624a6a4a677_SiteId">
    <vt:lpwstr>368e92b5-dfa0-4bce-9594-4c2e6fd2d1eb</vt:lpwstr>
  </property>
  <property fmtid="{D5CDD505-2E9C-101B-9397-08002B2CF9AE}" pid="9" name="MSIP_Label_72988d88-5fe0-47a4-9360-6624a6a4a677_ActionId">
    <vt:lpwstr>ad0a08c9-fe37-41ca-b63b-38f8760b6016</vt:lpwstr>
  </property>
  <property fmtid="{D5CDD505-2E9C-101B-9397-08002B2CF9AE}" pid="10" name="MSIP_Label_72988d88-5fe0-47a4-9360-6624a6a4a677_ContentBits">
    <vt:lpwstr>0</vt:lpwstr>
  </property>
</Properties>
</file>